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han Andika Asyraf\Documents\"/>
    </mc:Choice>
  </mc:AlternateContent>
  <xr:revisionPtr revIDLastSave="0" documentId="13_ncr:1_{60FC2264-C973-447A-9846-365DF386FDA9}" xr6:coauthVersionLast="46" xr6:coauthVersionMax="46" xr10:uidLastSave="{00000000-0000-0000-0000-000000000000}"/>
  <bookViews>
    <workbookView xWindow="-120" yWindow="-120" windowWidth="20730" windowHeight="11160" xr2:uid="{BE8E0346-A97F-449B-B1B8-8450BFA70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7" i="1" l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<sst xmlns="http://schemas.openxmlformats.org/spreadsheetml/2006/main" count="2" uniqueCount="2">
  <si>
    <t>Tanggal</t>
  </si>
  <si>
    <t>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</si>
</sst>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&quot; &quot;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2" fillId="0" borderId="0" xfId="0" applyNumberFormat="1" applyFont="1"/>
    <xf numFmtId="0" fontId="2" fillId="0" borderId="0" xfId="0" applyFont="1"/>
    <xf numFmtId="3" fontId="1" fillId="2" borderId="0" xfId="0" applyNumberFormat="1" applyFont="1" applyFill="1" applyAlignment="1">
      <alignment horizontal="center" vertical="center" wrapText="1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B7C6-B1C1-4622-B554-EE5EC66B27B5}">
  <dimension ref="A1:B1637"/>
  <sheetViews>
    <sheetView tabSelected="1" workbookViewId="0"/>
  </sheetViews>
  <sheetFormatPr defaultRowHeight="15" x14ac:dyDescent="0.25"/>
  <cols>
    <col min="1" max="1" width="13.42578125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>
        <f ca="1">IFERROR(__xludf.DUMMYFUNCTION("""COMPUTED_VALUE"""),43892)</f>
        <v>43892</v>
      </c>
      <c r="B2" s="5">
        <f ca="1">IFERROR(__xludf.DUMMYFUNCTION("""COMPUTED_VALUE"""),2)</f>
        <v>2</v>
      </c>
    </row>
    <row r="3" spans="1:2" x14ac:dyDescent="0.25">
      <c r="A3" s="2">
        <f ca="1">IFERROR(__xludf.DUMMYFUNCTION("""COMPUTED_VALUE"""),43893)</f>
        <v>43893</v>
      </c>
      <c r="B3" s="5">
        <f ca="1">IFERROR(__xludf.DUMMYFUNCTION("""COMPUTED_VALUE"""),0)</f>
        <v>0</v>
      </c>
    </row>
    <row r="4" spans="1:2" x14ac:dyDescent="0.25">
      <c r="A4" s="2">
        <f ca="1">IFERROR(__xludf.DUMMYFUNCTION("""COMPUTED_VALUE"""),43894)</f>
        <v>43894</v>
      </c>
      <c r="B4" s="5">
        <f ca="1">IFERROR(__xludf.DUMMYFUNCTION("""COMPUTED_VALUE"""),0)</f>
        <v>0</v>
      </c>
    </row>
    <row r="5" spans="1:2" x14ac:dyDescent="0.25">
      <c r="A5" s="2">
        <f ca="1">IFERROR(__xludf.DUMMYFUNCTION("""COMPUTED_VALUE"""),43895)</f>
        <v>43895</v>
      </c>
      <c r="B5" s="5">
        <f ca="1">IFERROR(__xludf.DUMMYFUNCTION("""COMPUTED_VALUE"""),0)</f>
        <v>0</v>
      </c>
    </row>
    <row r="6" spans="1:2" x14ac:dyDescent="0.25">
      <c r="A6" s="2">
        <f ca="1">IFERROR(__xludf.DUMMYFUNCTION("""COMPUTED_VALUE"""),43896)</f>
        <v>43896</v>
      </c>
      <c r="B6" s="5">
        <f ca="1">IFERROR(__xludf.DUMMYFUNCTION("""COMPUTED_VALUE"""),2)</f>
        <v>2</v>
      </c>
    </row>
    <row r="7" spans="1:2" x14ac:dyDescent="0.25">
      <c r="A7" s="2">
        <f ca="1">IFERROR(__xludf.DUMMYFUNCTION("""COMPUTED_VALUE"""),43897)</f>
        <v>43897</v>
      </c>
      <c r="B7" s="5">
        <f ca="1">IFERROR(__xludf.DUMMYFUNCTION("""COMPUTED_VALUE"""),0)</f>
        <v>0</v>
      </c>
    </row>
    <row r="8" spans="1:2" x14ac:dyDescent="0.25">
      <c r="A8" s="2">
        <f ca="1">IFERROR(__xludf.DUMMYFUNCTION("""COMPUTED_VALUE"""),43898)</f>
        <v>43898</v>
      </c>
      <c r="B8" s="5">
        <f ca="1">IFERROR(__xludf.DUMMYFUNCTION("""COMPUTED_VALUE"""),2)</f>
        <v>2</v>
      </c>
    </row>
    <row r="9" spans="1:2" x14ac:dyDescent="0.25">
      <c r="A9" s="2">
        <f ca="1">IFERROR(__xludf.DUMMYFUNCTION("""COMPUTED_VALUE"""),43899)</f>
        <v>43899</v>
      </c>
      <c r="B9" s="5">
        <f ca="1">IFERROR(__xludf.DUMMYFUNCTION("""COMPUTED_VALUE"""),13)</f>
        <v>13</v>
      </c>
    </row>
    <row r="10" spans="1:2" x14ac:dyDescent="0.25">
      <c r="A10" s="2">
        <f ca="1">IFERROR(__xludf.DUMMYFUNCTION("""COMPUTED_VALUE"""),43900)</f>
        <v>43900</v>
      </c>
      <c r="B10" s="5">
        <f ca="1">IFERROR(__xludf.DUMMYFUNCTION("""COMPUTED_VALUE"""),8)</f>
        <v>8</v>
      </c>
    </row>
    <row r="11" spans="1:2" x14ac:dyDescent="0.25">
      <c r="A11" s="2">
        <f ca="1">IFERROR(__xludf.DUMMYFUNCTION("""COMPUTED_VALUE"""),43901)</f>
        <v>43901</v>
      </c>
      <c r="B11" s="5">
        <f ca="1">IFERROR(__xludf.DUMMYFUNCTION("""COMPUTED_VALUE"""),7)</f>
        <v>7</v>
      </c>
    </row>
    <row r="12" spans="1:2" x14ac:dyDescent="0.25">
      <c r="A12" s="2">
        <f ca="1">IFERROR(__xludf.DUMMYFUNCTION("""COMPUTED_VALUE"""),43902)</f>
        <v>43902</v>
      </c>
      <c r="B12" s="5">
        <f ca="1">IFERROR(__xludf.DUMMYFUNCTION("""COMPUTED_VALUE"""),0)</f>
        <v>0</v>
      </c>
    </row>
    <row r="13" spans="1:2" x14ac:dyDescent="0.25">
      <c r="A13" s="2">
        <f ca="1">IFERROR(__xludf.DUMMYFUNCTION("""COMPUTED_VALUE"""),43903)</f>
        <v>43903</v>
      </c>
      <c r="B13" s="5">
        <f ca="1">IFERROR(__xludf.DUMMYFUNCTION("""COMPUTED_VALUE"""),35)</f>
        <v>35</v>
      </c>
    </row>
    <row r="14" spans="1:2" x14ac:dyDescent="0.25">
      <c r="A14" s="2">
        <f ca="1">IFERROR(__xludf.DUMMYFUNCTION("""COMPUTED_VALUE"""),43904)</f>
        <v>43904</v>
      </c>
      <c r="B14" s="5">
        <f ca="1">IFERROR(__xludf.DUMMYFUNCTION("""COMPUTED_VALUE"""),27)</f>
        <v>27</v>
      </c>
    </row>
    <row r="15" spans="1:2" x14ac:dyDescent="0.25">
      <c r="A15" s="2">
        <f ca="1">IFERROR(__xludf.DUMMYFUNCTION("""COMPUTED_VALUE"""),43905)</f>
        <v>43905</v>
      </c>
      <c r="B15" s="5">
        <f ca="1">IFERROR(__xludf.DUMMYFUNCTION("""COMPUTED_VALUE"""),21)</f>
        <v>21</v>
      </c>
    </row>
    <row r="16" spans="1:2" x14ac:dyDescent="0.25">
      <c r="A16" s="2">
        <f ca="1">IFERROR(__xludf.DUMMYFUNCTION("""COMPUTED_VALUE"""),43906)</f>
        <v>43906</v>
      </c>
      <c r="B16" s="5">
        <f ca="1">IFERROR(__xludf.DUMMYFUNCTION("""COMPUTED_VALUE"""),17)</f>
        <v>17</v>
      </c>
    </row>
    <row r="17" spans="1:2" x14ac:dyDescent="0.25">
      <c r="A17" s="2">
        <f ca="1">IFERROR(__xludf.DUMMYFUNCTION("""COMPUTED_VALUE"""),43907)</f>
        <v>43907</v>
      </c>
      <c r="B17" s="5">
        <f ca="1">IFERROR(__xludf.DUMMYFUNCTION("""COMPUTED_VALUE"""),38)</f>
        <v>38</v>
      </c>
    </row>
    <row r="18" spans="1:2" x14ac:dyDescent="0.25">
      <c r="A18" s="2">
        <f ca="1">IFERROR(__xludf.DUMMYFUNCTION("""COMPUTED_VALUE"""),43908)</f>
        <v>43908</v>
      </c>
      <c r="B18" s="5">
        <f ca="1">IFERROR(__xludf.DUMMYFUNCTION("""COMPUTED_VALUE"""),55)</f>
        <v>55</v>
      </c>
    </row>
    <row r="19" spans="1:2" x14ac:dyDescent="0.25">
      <c r="A19" s="2">
        <f ca="1">IFERROR(__xludf.DUMMYFUNCTION("""COMPUTED_VALUE"""),43909)</f>
        <v>43909</v>
      </c>
      <c r="B19" s="5">
        <f ca="1">IFERROR(__xludf.DUMMYFUNCTION("""COMPUTED_VALUE"""),82)</f>
        <v>82</v>
      </c>
    </row>
    <row r="20" spans="1:2" x14ac:dyDescent="0.25">
      <c r="A20" s="2">
        <f ca="1">IFERROR(__xludf.DUMMYFUNCTION("""COMPUTED_VALUE"""),43910)</f>
        <v>43910</v>
      </c>
      <c r="B20" s="5">
        <f ca="1">IFERROR(__xludf.DUMMYFUNCTION("""COMPUTED_VALUE"""),60)</f>
        <v>60</v>
      </c>
    </row>
    <row r="21" spans="1:2" x14ac:dyDescent="0.25">
      <c r="A21" s="2">
        <f ca="1">IFERROR(__xludf.DUMMYFUNCTION("""COMPUTED_VALUE"""),43911)</f>
        <v>43911</v>
      </c>
      <c r="B21" s="5">
        <f ca="1">IFERROR(__xludf.DUMMYFUNCTION("""COMPUTED_VALUE"""),81)</f>
        <v>81</v>
      </c>
    </row>
    <row r="22" spans="1:2" x14ac:dyDescent="0.25">
      <c r="A22" s="2">
        <f ca="1">IFERROR(__xludf.DUMMYFUNCTION("""COMPUTED_VALUE"""),43912)</f>
        <v>43912</v>
      </c>
      <c r="B22" s="5">
        <f ca="1">IFERROR(__xludf.DUMMYFUNCTION("""COMPUTED_VALUE"""),64)</f>
        <v>64</v>
      </c>
    </row>
    <row r="23" spans="1:2" x14ac:dyDescent="0.25">
      <c r="A23" s="2">
        <f ca="1">IFERROR(__xludf.DUMMYFUNCTION("""COMPUTED_VALUE"""),43913)</f>
        <v>43913</v>
      </c>
      <c r="B23" s="5">
        <f ca="1">IFERROR(__xludf.DUMMYFUNCTION("""COMPUTED_VALUE"""),65)</f>
        <v>65</v>
      </c>
    </row>
    <row r="24" spans="1:2" x14ac:dyDescent="0.25">
      <c r="A24" s="2">
        <f ca="1">IFERROR(__xludf.DUMMYFUNCTION("""COMPUTED_VALUE"""),43914)</f>
        <v>43914</v>
      </c>
      <c r="B24" s="5">
        <f ca="1">IFERROR(__xludf.DUMMYFUNCTION("""COMPUTED_VALUE"""),107)</f>
        <v>107</v>
      </c>
    </row>
    <row r="25" spans="1:2" x14ac:dyDescent="0.25">
      <c r="A25" s="2">
        <f ca="1">IFERROR(__xludf.DUMMYFUNCTION("""COMPUTED_VALUE"""),43915)</f>
        <v>43915</v>
      </c>
      <c r="B25" s="5">
        <f ca="1">IFERROR(__xludf.DUMMYFUNCTION("""COMPUTED_VALUE"""),104)</f>
        <v>104</v>
      </c>
    </row>
    <row r="26" spans="1:2" x14ac:dyDescent="0.25">
      <c r="A26" s="2">
        <f ca="1">IFERROR(__xludf.DUMMYFUNCTION("""COMPUTED_VALUE"""),43916)</f>
        <v>43916</v>
      </c>
      <c r="B26" s="5">
        <f ca="1">IFERROR(__xludf.DUMMYFUNCTION("""COMPUTED_VALUE"""),103)</f>
        <v>103</v>
      </c>
    </row>
    <row r="27" spans="1:2" x14ac:dyDescent="0.25">
      <c r="A27" s="2">
        <f ca="1">IFERROR(__xludf.DUMMYFUNCTION("""COMPUTED_VALUE"""),43917)</f>
        <v>43917</v>
      </c>
      <c r="B27" s="5">
        <f ca="1">IFERROR(__xludf.DUMMYFUNCTION("""COMPUTED_VALUE"""),153)</f>
        <v>153</v>
      </c>
    </row>
    <row r="28" spans="1:2" x14ac:dyDescent="0.25">
      <c r="A28" s="2">
        <f ca="1">IFERROR(__xludf.DUMMYFUNCTION("""COMPUTED_VALUE"""),43918)</f>
        <v>43918</v>
      </c>
      <c r="B28" s="5">
        <f ca="1">IFERROR(__xludf.DUMMYFUNCTION("""COMPUTED_VALUE"""),109)</f>
        <v>109</v>
      </c>
    </row>
    <row r="29" spans="1:2" x14ac:dyDescent="0.25">
      <c r="A29" s="2">
        <f ca="1">IFERROR(__xludf.DUMMYFUNCTION("""COMPUTED_VALUE"""),43919)</f>
        <v>43919</v>
      </c>
      <c r="B29" s="5">
        <f ca="1">IFERROR(__xludf.DUMMYFUNCTION("""COMPUTED_VALUE"""),130)</f>
        <v>130</v>
      </c>
    </row>
    <row r="30" spans="1:2" x14ac:dyDescent="0.25">
      <c r="A30" s="2">
        <f ca="1">IFERROR(__xludf.DUMMYFUNCTION("""COMPUTED_VALUE"""),43920)</f>
        <v>43920</v>
      </c>
      <c r="B30" s="5">
        <f ca="1">IFERROR(__xludf.DUMMYFUNCTION("""COMPUTED_VALUE"""),129)</f>
        <v>129</v>
      </c>
    </row>
    <row r="31" spans="1:2" x14ac:dyDescent="0.25">
      <c r="A31" s="2">
        <f ca="1">IFERROR(__xludf.DUMMYFUNCTION("""COMPUTED_VALUE"""),43921)</f>
        <v>43921</v>
      </c>
      <c r="B31" s="5">
        <f ca="1">IFERROR(__xludf.DUMMYFUNCTION("""COMPUTED_VALUE"""),114)</f>
        <v>114</v>
      </c>
    </row>
    <row r="32" spans="1:2" x14ac:dyDescent="0.25">
      <c r="A32" s="2">
        <f ca="1">IFERROR(__xludf.DUMMYFUNCTION("""COMPUTED_VALUE"""),43922)</f>
        <v>43922</v>
      </c>
      <c r="B32" s="5">
        <f ca="1">IFERROR(__xludf.DUMMYFUNCTION("""COMPUTED_VALUE"""),149)</f>
        <v>149</v>
      </c>
    </row>
    <row r="33" spans="1:2" x14ac:dyDescent="0.25">
      <c r="A33" s="2">
        <f ca="1">IFERROR(__xludf.DUMMYFUNCTION("""COMPUTED_VALUE"""),43923)</f>
        <v>43923</v>
      </c>
      <c r="B33" s="5">
        <f ca="1">IFERROR(__xludf.DUMMYFUNCTION("""COMPUTED_VALUE"""),113)</f>
        <v>113</v>
      </c>
    </row>
    <row r="34" spans="1:2" x14ac:dyDescent="0.25">
      <c r="A34" s="2">
        <f ca="1">IFERROR(__xludf.DUMMYFUNCTION("""COMPUTED_VALUE"""),43924)</f>
        <v>43924</v>
      </c>
      <c r="B34" s="5">
        <f ca="1">IFERROR(__xludf.DUMMYFUNCTION("""COMPUTED_VALUE"""),196)</f>
        <v>196</v>
      </c>
    </row>
    <row r="35" spans="1:2" x14ac:dyDescent="0.25">
      <c r="A35" s="2">
        <f ca="1">IFERROR(__xludf.DUMMYFUNCTION("""COMPUTED_VALUE"""),43925)</f>
        <v>43925</v>
      </c>
      <c r="B35" s="5">
        <f ca="1">IFERROR(__xludf.DUMMYFUNCTION("""COMPUTED_VALUE"""),106)</f>
        <v>106</v>
      </c>
    </row>
    <row r="36" spans="1:2" x14ac:dyDescent="0.25">
      <c r="A36" s="2">
        <f ca="1">IFERROR(__xludf.DUMMYFUNCTION("""COMPUTED_VALUE"""),43926)</f>
        <v>43926</v>
      </c>
      <c r="B36" s="5">
        <f ca="1">IFERROR(__xludf.DUMMYFUNCTION("""COMPUTED_VALUE"""),181)</f>
        <v>181</v>
      </c>
    </row>
    <row r="37" spans="1:2" x14ac:dyDescent="0.25">
      <c r="A37" s="2">
        <f ca="1">IFERROR(__xludf.DUMMYFUNCTION("""COMPUTED_VALUE"""),43927)</f>
        <v>43927</v>
      </c>
      <c r="B37" s="5">
        <f ca="1">IFERROR(__xludf.DUMMYFUNCTION("""COMPUTED_VALUE"""),218)</f>
        <v>218</v>
      </c>
    </row>
    <row r="38" spans="1:2" x14ac:dyDescent="0.25">
      <c r="A38" s="2">
        <f ca="1">IFERROR(__xludf.DUMMYFUNCTION("""COMPUTED_VALUE"""),43928)</f>
        <v>43928</v>
      </c>
      <c r="B38" s="5">
        <f ca="1">IFERROR(__xludf.DUMMYFUNCTION("""COMPUTED_VALUE"""),247)</f>
        <v>247</v>
      </c>
    </row>
    <row r="39" spans="1:2" x14ac:dyDescent="0.25">
      <c r="A39" s="2">
        <f ca="1">IFERROR(__xludf.DUMMYFUNCTION("""COMPUTED_VALUE"""),43929)</f>
        <v>43929</v>
      </c>
      <c r="B39" s="5">
        <f ca="1">IFERROR(__xludf.DUMMYFUNCTION("""COMPUTED_VALUE"""),218)</f>
        <v>218</v>
      </c>
    </row>
    <row r="40" spans="1:2" x14ac:dyDescent="0.25">
      <c r="A40" s="2">
        <f ca="1">IFERROR(__xludf.DUMMYFUNCTION("""COMPUTED_VALUE"""),43930)</f>
        <v>43930</v>
      </c>
      <c r="B40" s="5">
        <f ca="1">IFERROR(__xludf.DUMMYFUNCTION("""COMPUTED_VALUE"""),337)</f>
        <v>337</v>
      </c>
    </row>
    <row r="41" spans="1:2" x14ac:dyDescent="0.25">
      <c r="A41" s="2">
        <f ca="1">IFERROR(__xludf.DUMMYFUNCTION("""COMPUTED_VALUE"""),43931)</f>
        <v>43931</v>
      </c>
      <c r="B41" s="5">
        <f ca="1">IFERROR(__xludf.DUMMYFUNCTION("""COMPUTED_VALUE"""),219)</f>
        <v>219</v>
      </c>
    </row>
    <row r="42" spans="1:2" x14ac:dyDescent="0.25">
      <c r="A42" s="2">
        <f ca="1">IFERROR(__xludf.DUMMYFUNCTION("""COMPUTED_VALUE"""),43932)</f>
        <v>43932</v>
      </c>
      <c r="B42" s="5">
        <f ca="1">IFERROR(__xludf.DUMMYFUNCTION("""COMPUTED_VALUE"""),330)</f>
        <v>330</v>
      </c>
    </row>
    <row r="43" spans="1:2" x14ac:dyDescent="0.25">
      <c r="A43" s="2">
        <f ca="1">IFERROR(__xludf.DUMMYFUNCTION("""COMPUTED_VALUE"""),43933)</f>
        <v>43933</v>
      </c>
      <c r="B43" s="5">
        <f ca="1">IFERROR(__xludf.DUMMYFUNCTION("""COMPUTED_VALUE"""),399)</f>
        <v>399</v>
      </c>
    </row>
    <row r="44" spans="1:2" x14ac:dyDescent="0.25">
      <c r="A44" s="2">
        <f ca="1">IFERROR(__xludf.DUMMYFUNCTION("""COMPUTED_VALUE"""),43934)</f>
        <v>43934</v>
      </c>
      <c r="B44" s="5">
        <f ca="1">IFERROR(__xludf.DUMMYFUNCTION("""COMPUTED_VALUE"""),316)</f>
        <v>316</v>
      </c>
    </row>
    <row r="45" spans="1:2" x14ac:dyDescent="0.25">
      <c r="A45" s="2">
        <f ca="1">IFERROR(__xludf.DUMMYFUNCTION("""COMPUTED_VALUE"""),43935)</f>
        <v>43935</v>
      </c>
      <c r="B45" s="5">
        <f ca="1">IFERROR(__xludf.DUMMYFUNCTION("""COMPUTED_VALUE"""),282)</f>
        <v>282</v>
      </c>
    </row>
    <row r="46" spans="1:2" x14ac:dyDescent="0.25">
      <c r="A46" s="2">
        <f ca="1">IFERROR(__xludf.DUMMYFUNCTION("""COMPUTED_VALUE"""),43936)</f>
        <v>43936</v>
      </c>
      <c r="B46" s="5">
        <f ca="1">IFERROR(__xludf.DUMMYFUNCTION("""COMPUTED_VALUE"""),297)</f>
        <v>297</v>
      </c>
    </row>
    <row r="47" spans="1:2" x14ac:dyDescent="0.25">
      <c r="A47" s="2">
        <f ca="1">IFERROR(__xludf.DUMMYFUNCTION("""COMPUTED_VALUE"""),43937)</f>
        <v>43937</v>
      </c>
      <c r="B47" s="5">
        <f ca="1">IFERROR(__xludf.DUMMYFUNCTION("""COMPUTED_VALUE"""),380)</f>
        <v>380</v>
      </c>
    </row>
    <row r="48" spans="1:2" x14ac:dyDescent="0.25">
      <c r="A48" s="2">
        <f ca="1">IFERROR(__xludf.DUMMYFUNCTION("""COMPUTED_VALUE"""),43938)</f>
        <v>43938</v>
      </c>
      <c r="B48" s="5">
        <f ca="1">IFERROR(__xludf.DUMMYFUNCTION("""COMPUTED_VALUE"""),407)</f>
        <v>407</v>
      </c>
    </row>
    <row r="49" spans="1:2" x14ac:dyDescent="0.25">
      <c r="A49" s="2">
        <f ca="1">IFERROR(__xludf.DUMMYFUNCTION("""COMPUTED_VALUE"""),43939)</f>
        <v>43939</v>
      </c>
      <c r="B49" s="5">
        <f ca="1">IFERROR(__xludf.DUMMYFUNCTION("""COMPUTED_VALUE"""),325)</f>
        <v>325</v>
      </c>
    </row>
    <row r="50" spans="1:2" x14ac:dyDescent="0.25">
      <c r="A50" s="2">
        <f ca="1">IFERROR(__xludf.DUMMYFUNCTION("""COMPUTED_VALUE"""),43940)</f>
        <v>43940</v>
      </c>
      <c r="B50" s="5">
        <f ca="1">IFERROR(__xludf.DUMMYFUNCTION("""COMPUTED_VALUE"""),327)</f>
        <v>327</v>
      </c>
    </row>
    <row r="51" spans="1:2" x14ac:dyDescent="0.25">
      <c r="A51" s="2">
        <f ca="1">IFERROR(__xludf.DUMMYFUNCTION("""COMPUTED_VALUE"""),43941)</f>
        <v>43941</v>
      </c>
      <c r="B51" s="5">
        <f ca="1">IFERROR(__xludf.DUMMYFUNCTION("""COMPUTED_VALUE"""),185)</f>
        <v>185</v>
      </c>
    </row>
    <row r="52" spans="1:2" x14ac:dyDescent="0.25">
      <c r="A52" s="2">
        <f ca="1">IFERROR(__xludf.DUMMYFUNCTION("""COMPUTED_VALUE"""),43942)</f>
        <v>43942</v>
      </c>
      <c r="B52" s="5">
        <f ca="1">IFERROR(__xludf.DUMMYFUNCTION("""COMPUTED_VALUE"""),375)</f>
        <v>375</v>
      </c>
    </row>
    <row r="53" spans="1:2" x14ac:dyDescent="0.25">
      <c r="A53" s="2">
        <f ca="1">IFERROR(__xludf.DUMMYFUNCTION("""COMPUTED_VALUE"""),43943)</f>
        <v>43943</v>
      </c>
      <c r="B53" s="5">
        <f ca="1">IFERROR(__xludf.DUMMYFUNCTION("""COMPUTED_VALUE"""),283)</f>
        <v>283</v>
      </c>
    </row>
    <row r="54" spans="1:2" x14ac:dyDescent="0.25">
      <c r="A54" s="2">
        <f ca="1">IFERROR(__xludf.DUMMYFUNCTION("""COMPUTED_VALUE"""),43944)</f>
        <v>43944</v>
      </c>
      <c r="B54" s="5">
        <f ca="1">IFERROR(__xludf.DUMMYFUNCTION("""COMPUTED_VALUE"""),357)</f>
        <v>357</v>
      </c>
    </row>
    <row r="55" spans="1:2" x14ac:dyDescent="0.25">
      <c r="A55" s="2">
        <f ca="1">IFERROR(__xludf.DUMMYFUNCTION("""COMPUTED_VALUE"""),43945)</f>
        <v>43945</v>
      </c>
      <c r="B55" s="5">
        <f ca="1">IFERROR(__xludf.DUMMYFUNCTION("""COMPUTED_VALUE"""),436)</f>
        <v>436</v>
      </c>
    </row>
    <row r="56" spans="1:2" x14ac:dyDescent="0.25">
      <c r="A56" s="2">
        <f ca="1">IFERROR(__xludf.DUMMYFUNCTION("""COMPUTED_VALUE"""),43946)</f>
        <v>43946</v>
      </c>
      <c r="B56" s="5">
        <f ca="1">IFERROR(__xludf.DUMMYFUNCTION("""COMPUTED_VALUE"""),396)</f>
        <v>396</v>
      </c>
    </row>
    <row r="57" spans="1:2" x14ac:dyDescent="0.25">
      <c r="A57" s="2">
        <f ca="1">IFERROR(__xludf.DUMMYFUNCTION("""COMPUTED_VALUE"""),43947)</f>
        <v>43947</v>
      </c>
      <c r="B57" s="5">
        <f ca="1">IFERROR(__xludf.DUMMYFUNCTION("""COMPUTED_VALUE"""),275)</f>
        <v>275</v>
      </c>
    </row>
    <row r="58" spans="1:2" x14ac:dyDescent="0.25">
      <c r="A58" s="2">
        <f ca="1">IFERROR(__xludf.DUMMYFUNCTION("""COMPUTED_VALUE"""),43948)</f>
        <v>43948</v>
      </c>
      <c r="B58" s="5">
        <f ca="1">IFERROR(__xludf.DUMMYFUNCTION("""COMPUTED_VALUE"""),214)</f>
        <v>214</v>
      </c>
    </row>
    <row r="59" spans="1:2" x14ac:dyDescent="0.25">
      <c r="A59" s="2">
        <f ca="1">IFERROR(__xludf.DUMMYFUNCTION("""COMPUTED_VALUE"""),43949)</f>
        <v>43949</v>
      </c>
      <c r="B59" s="5">
        <f ca="1">IFERROR(__xludf.DUMMYFUNCTION("""COMPUTED_VALUE"""),415)</f>
        <v>415</v>
      </c>
    </row>
    <row r="60" spans="1:2" x14ac:dyDescent="0.25">
      <c r="A60" s="2">
        <f ca="1">IFERROR(__xludf.DUMMYFUNCTION("""COMPUTED_VALUE"""),43950)</f>
        <v>43950</v>
      </c>
      <c r="B60" s="5">
        <f ca="1">IFERROR(__xludf.DUMMYFUNCTION("""COMPUTED_VALUE"""),260)</f>
        <v>260</v>
      </c>
    </row>
    <row r="61" spans="1:2" x14ac:dyDescent="0.25">
      <c r="A61" s="2">
        <f ca="1">IFERROR(__xludf.DUMMYFUNCTION("""COMPUTED_VALUE"""),43951)</f>
        <v>43951</v>
      </c>
      <c r="B61" s="5">
        <f ca="1">IFERROR(__xludf.DUMMYFUNCTION("""COMPUTED_VALUE"""),347)</f>
        <v>347</v>
      </c>
    </row>
    <row r="62" spans="1:2" x14ac:dyDescent="0.25">
      <c r="A62" s="2">
        <f ca="1">IFERROR(__xludf.DUMMYFUNCTION("""COMPUTED_VALUE"""),43952)</f>
        <v>43952</v>
      </c>
      <c r="B62" s="5">
        <f ca="1">IFERROR(__xludf.DUMMYFUNCTION("""COMPUTED_VALUE"""),433)</f>
        <v>433</v>
      </c>
    </row>
    <row r="63" spans="1:2" x14ac:dyDescent="0.25">
      <c r="A63" s="2">
        <f ca="1">IFERROR(__xludf.DUMMYFUNCTION("""COMPUTED_VALUE"""),43953)</f>
        <v>43953</v>
      </c>
      <c r="B63" s="5">
        <f ca="1">IFERROR(__xludf.DUMMYFUNCTION("""COMPUTED_VALUE"""),292)</f>
        <v>292</v>
      </c>
    </row>
    <row r="64" spans="1:2" x14ac:dyDescent="0.25">
      <c r="A64" s="2">
        <f ca="1">IFERROR(__xludf.DUMMYFUNCTION("""COMPUTED_VALUE"""),43954)</f>
        <v>43954</v>
      </c>
      <c r="B64" s="5">
        <f ca="1">IFERROR(__xludf.DUMMYFUNCTION("""COMPUTED_VALUE"""),349)</f>
        <v>349</v>
      </c>
    </row>
    <row r="65" spans="1:2" x14ac:dyDescent="0.25">
      <c r="A65" s="2">
        <f ca="1">IFERROR(__xludf.DUMMYFUNCTION("""COMPUTED_VALUE"""),43955)</f>
        <v>43955</v>
      </c>
      <c r="B65" s="5">
        <f ca="1">IFERROR(__xludf.DUMMYFUNCTION("""COMPUTED_VALUE"""),395)</f>
        <v>395</v>
      </c>
    </row>
    <row r="66" spans="1:2" x14ac:dyDescent="0.25">
      <c r="A66" s="2">
        <f ca="1">IFERROR(__xludf.DUMMYFUNCTION("""COMPUTED_VALUE"""),43956)</f>
        <v>43956</v>
      </c>
      <c r="B66" s="5">
        <f ca="1">IFERROR(__xludf.DUMMYFUNCTION("""COMPUTED_VALUE"""),484)</f>
        <v>484</v>
      </c>
    </row>
    <row r="67" spans="1:2" x14ac:dyDescent="0.25">
      <c r="A67" s="2">
        <f ca="1">IFERROR(__xludf.DUMMYFUNCTION("""COMPUTED_VALUE"""),43957)</f>
        <v>43957</v>
      </c>
      <c r="B67" s="5">
        <f ca="1">IFERROR(__xludf.DUMMYFUNCTION("""COMPUTED_VALUE"""),367)</f>
        <v>367</v>
      </c>
    </row>
    <row r="68" spans="1:2" x14ac:dyDescent="0.25">
      <c r="A68" s="2">
        <f ca="1">IFERROR(__xludf.DUMMYFUNCTION("""COMPUTED_VALUE"""),43958)</f>
        <v>43958</v>
      </c>
      <c r="B68" s="5">
        <f ca="1">IFERROR(__xludf.DUMMYFUNCTION("""COMPUTED_VALUE"""),338)</f>
        <v>338</v>
      </c>
    </row>
    <row r="69" spans="1:2" x14ac:dyDescent="0.25">
      <c r="A69" s="2">
        <f ca="1">IFERROR(__xludf.DUMMYFUNCTION("""COMPUTED_VALUE"""),43959)</f>
        <v>43959</v>
      </c>
      <c r="B69" s="5">
        <f ca="1">IFERROR(__xludf.DUMMYFUNCTION("""COMPUTED_VALUE"""),336)</f>
        <v>336</v>
      </c>
    </row>
    <row r="70" spans="1:2" x14ac:dyDescent="0.25">
      <c r="A70" s="2">
        <f ca="1">IFERROR(__xludf.DUMMYFUNCTION("""COMPUTED_VALUE"""),43960)</f>
        <v>43960</v>
      </c>
      <c r="B70" s="5">
        <f ca="1">IFERROR(__xludf.DUMMYFUNCTION("""COMPUTED_VALUE"""),533)</f>
        <v>533</v>
      </c>
    </row>
    <row r="71" spans="1:2" x14ac:dyDescent="0.25">
      <c r="A71" s="2">
        <f ca="1">IFERROR(__xludf.DUMMYFUNCTION("""COMPUTED_VALUE"""),43961)</f>
        <v>43961</v>
      </c>
      <c r="B71" s="5">
        <f ca="1">IFERROR(__xludf.DUMMYFUNCTION("""COMPUTED_VALUE"""),387)</f>
        <v>387</v>
      </c>
    </row>
    <row r="72" spans="1:2" x14ac:dyDescent="0.25">
      <c r="A72" s="2">
        <f ca="1">IFERROR(__xludf.DUMMYFUNCTION("""COMPUTED_VALUE"""),43962)</f>
        <v>43962</v>
      </c>
      <c r="B72" s="5">
        <f ca="1">IFERROR(__xludf.DUMMYFUNCTION("""COMPUTED_VALUE"""),233)</f>
        <v>233</v>
      </c>
    </row>
    <row r="73" spans="1:2" x14ac:dyDescent="0.25">
      <c r="A73" s="2">
        <f ca="1">IFERROR(__xludf.DUMMYFUNCTION("""COMPUTED_VALUE"""),43963)</f>
        <v>43963</v>
      </c>
      <c r="B73" s="5">
        <f ca="1">IFERROR(__xludf.DUMMYFUNCTION("""COMPUTED_VALUE"""),484)</f>
        <v>484</v>
      </c>
    </row>
    <row r="74" spans="1:2" x14ac:dyDescent="0.25">
      <c r="A74" s="2">
        <f ca="1">IFERROR(__xludf.DUMMYFUNCTION("""COMPUTED_VALUE"""),43964)</f>
        <v>43964</v>
      </c>
      <c r="B74" s="5">
        <f ca="1">IFERROR(__xludf.DUMMYFUNCTION("""COMPUTED_VALUE"""),689)</f>
        <v>689</v>
      </c>
    </row>
    <row r="75" spans="1:2" x14ac:dyDescent="0.25">
      <c r="A75" s="2">
        <f ca="1">IFERROR(__xludf.DUMMYFUNCTION("""COMPUTED_VALUE"""),43965)</f>
        <v>43965</v>
      </c>
      <c r="B75" s="5">
        <f ca="1">IFERROR(__xludf.DUMMYFUNCTION("""COMPUTED_VALUE"""),568)</f>
        <v>568</v>
      </c>
    </row>
    <row r="76" spans="1:2" x14ac:dyDescent="0.25">
      <c r="A76" s="2">
        <f ca="1">IFERROR(__xludf.DUMMYFUNCTION("""COMPUTED_VALUE"""),43966)</f>
        <v>43966</v>
      </c>
      <c r="B76" s="5">
        <f ca="1">IFERROR(__xludf.DUMMYFUNCTION("""COMPUTED_VALUE"""),490)</f>
        <v>490</v>
      </c>
    </row>
    <row r="77" spans="1:2" x14ac:dyDescent="0.25">
      <c r="A77" s="2">
        <f ca="1">IFERROR(__xludf.DUMMYFUNCTION("""COMPUTED_VALUE"""),43967)</f>
        <v>43967</v>
      </c>
      <c r="B77" s="5">
        <f ca="1">IFERROR(__xludf.DUMMYFUNCTION("""COMPUTED_VALUE"""),529)</f>
        <v>529</v>
      </c>
    </row>
    <row r="78" spans="1:2" x14ac:dyDescent="0.25">
      <c r="A78" s="2">
        <f ca="1">IFERROR(__xludf.DUMMYFUNCTION("""COMPUTED_VALUE"""),43968)</f>
        <v>43968</v>
      </c>
      <c r="B78" s="5">
        <f ca="1">IFERROR(__xludf.DUMMYFUNCTION("""COMPUTED_VALUE"""),489)</f>
        <v>489</v>
      </c>
    </row>
    <row r="79" spans="1:2" x14ac:dyDescent="0.25">
      <c r="A79" s="2">
        <f ca="1">IFERROR(__xludf.DUMMYFUNCTION("""COMPUTED_VALUE"""),43969)</f>
        <v>43969</v>
      </c>
      <c r="B79" s="5">
        <f ca="1">IFERROR(__xludf.DUMMYFUNCTION("""COMPUTED_VALUE"""),496)</f>
        <v>496</v>
      </c>
    </row>
    <row r="80" spans="1:2" x14ac:dyDescent="0.25">
      <c r="A80" s="2">
        <f ca="1">IFERROR(__xludf.DUMMYFUNCTION("""COMPUTED_VALUE"""),43970)</f>
        <v>43970</v>
      </c>
      <c r="B80" s="5">
        <f ca="1">IFERROR(__xludf.DUMMYFUNCTION("""COMPUTED_VALUE"""),486)</f>
        <v>486</v>
      </c>
    </row>
    <row r="81" spans="1:2" x14ac:dyDescent="0.25">
      <c r="A81" s="2">
        <f ca="1">IFERROR(__xludf.DUMMYFUNCTION("""COMPUTED_VALUE"""),43971)</f>
        <v>43971</v>
      </c>
      <c r="B81" s="5">
        <f ca="1">IFERROR(__xludf.DUMMYFUNCTION("""COMPUTED_VALUE"""),693)</f>
        <v>693</v>
      </c>
    </row>
    <row r="82" spans="1:2" x14ac:dyDescent="0.25">
      <c r="A82" s="2">
        <f ca="1">IFERROR(__xludf.DUMMYFUNCTION("""COMPUTED_VALUE"""),43972)</f>
        <v>43972</v>
      </c>
      <c r="B82" s="5">
        <f ca="1">IFERROR(__xludf.DUMMYFUNCTION("""COMPUTED_VALUE"""),973)</f>
        <v>973</v>
      </c>
    </row>
    <row r="83" spans="1:2" x14ac:dyDescent="0.25">
      <c r="A83" s="2">
        <f ca="1">IFERROR(__xludf.DUMMYFUNCTION("""COMPUTED_VALUE"""),43973)</f>
        <v>43973</v>
      </c>
      <c r="B83" s="5">
        <f ca="1">IFERROR(__xludf.DUMMYFUNCTION("""COMPUTED_VALUE"""),634)</f>
        <v>634</v>
      </c>
    </row>
    <row r="84" spans="1:2" x14ac:dyDescent="0.25">
      <c r="A84" s="2">
        <f ca="1">IFERROR(__xludf.DUMMYFUNCTION("""COMPUTED_VALUE"""),43974)</f>
        <v>43974</v>
      </c>
      <c r="B84" s="5">
        <f ca="1">IFERROR(__xludf.DUMMYFUNCTION("""COMPUTED_VALUE"""),949)</f>
        <v>949</v>
      </c>
    </row>
    <row r="85" spans="1:2" x14ac:dyDescent="0.25">
      <c r="A85" s="2">
        <f ca="1">IFERROR(__xludf.DUMMYFUNCTION("""COMPUTED_VALUE"""),43975)</f>
        <v>43975</v>
      </c>
      <c r="B85" s="5">
        <f ca="1">IFERROR(__xludf.DUMMYFUNCTION("""COMPUTED_VALUE"""),526)</f>
        <v>526</v>
      </c>
    </row>
    <row r="86" spans="1:2" x14ac:dyDescent="0.25">
      <c r="A86" s="2">
        <f ca="1">IFERROR(__xludf.DUMMYFUNCTION("""COMPUTED_VALUE"""),43976)</f>
        <v>43976</v>
      </c>
      <c r="B86" s="5">
        <f ca="1">IFERROR(__xludf.DUMMYFUNCTION("""COMPUTED_VALUE"""),479)</f>
        <v>479</v>
      </c>
    </row>
    <row r="87" spans="1:2" x14ac:dyDescent="0.25">
      <c r="A87" s="2">
        <f ca="1">IFERROR(__xludf.DUMMYFUNCTION("""COMPUTED_VALUE"""),43977)</f>
        <v>43977</v>
      </c>
      <c r="B87" s="5">
        <f ca="1">IFERROR(__xludf.DUMMYFUNCTION("""COMPUTED_VALUE"""),415)</f>
        <v>415</v>
      </c>
    </row>
    <row r="88" spans="1:2" x14ac:dyDescent="0.25">
      <c r="A88" s="2">
        <f ca="1">IFERROR(__xludf.DUMMYFUNCTION("""COMPUTED_VALUE"""),43978)</f>
        <v>43978</v>
      </c>
      <c r="B88" s="5">
        <f ca="1">IFERROR(__xludf.DUMMYFUNCTION("""COMPUTED_VALUE"""),686)</f>
        <v>686</v>
      </c>
    </row>
    <row r="89" spans="1:2" x14ac:dyDescent="0.25">
      <c r="A89" s="2">
        <f ca="1">IFERROR(__xludf.DUMMYFUNCTION("""COMPUTED_VALUE"""),43979)</f>
        <v>43979</v>
      </c>
      <c r="B89" s="5">
        <f ca="1">IFERROR(__xludf.DUMMYFUNCTION("""COMPUTED_VALUE"""),687)</f>
        <v>687</v>
      </c>
    </row>
    <row r="90" spans="1:2" x14ac:dyDescent="0.25">
      <c r="A90" s="2">
        <f ca="1">IFERROR(__xludf.DUMMYFUNCTION("""COMPUTED_VALUE"""),43980)</f>
        <v>43980</v>
      </c>
      <c r="B90" s="5">
        <f ca="1">IFERROR(__xludf.DUMMYFUNCTION("""COMPUTED_VALUE"""),678)</f>
        <v>678</v>
      </c>
    </row>
    <row r="91" spans="1:2" x14ac:dyDescent="0.25">
      <c r="A91" s="2">
        <f ca="1">IFERROR(__xludf.DUMMYFUNCTION("""COMPUTED_VALUE"""),43981)</f>
        <v>43981</v>
      </c>
      <c r="B91" s="5">
        <f ca="1">IFERROR(__xludf.DUMMYFUNCTION("""COMPUTED_VALUE"""),557)</f>
        <v>557</v>
      </c>
    </row>
    <row r="92" spans="1:2" x14ac:dyDescent="0.25">
      <c r="A92" s="2">
        <f ca="1">IFERROR(__xludf.DUMMYFUNCTION("""COMPUTED_VALUE"""),43982)</f>
        <v>43982</v>
      </c>
      <c r="B92" s="5">
        <f ca="1">IFERROR(__xludf.DUMMYFUNCTION("""COMPUTED_VALUE"""),700)</f>
        <v>700</v>
      </c>
    </row>
    <row r="93" spans="1:2" x14ac:dyDescent="0.25">
      <c r="A93" s="2">
        <f ca="1">IFERROR(__xludf.DUMMYFUNCTION("""COMPUTED_VALUE"""),43983)</f>
        <v>43983</v>
      </c>
      <c r="B93" s="5">
        <f ca="1">IFERROR(__xludf.DUMMYFUNCTION("""COMPUTED_VALUE"""),467)</f>
        <v>467</v>
      </c>
    </row>
    <row r="94" spans="1:2" x14ac:dyDescent="0.25">
      <c r="A94" s="2">
        <f ca="1">IFERROR(__xludf.DUMMYFUNCTION("""COMPUTED_VALUE"""),43984)</f>
        <v>43984</v>
      </c>
      <c r="B94" s="5">
        <f ca="1">IFERROR(__xludf.DUMMYFUNCTION("""COMPUTED_VALUE"""),609)</f>
        <v>609</v>
      </c>
    </row>
    <row r="95" spans="1:2" x14ac:dyDescent="0.25">
      <c r="A95" s="2">
        <f ca="1">IFERROR(__xludf.DUMMYFUNCTION("""COMPUTED_VALUE"""),43985)</f>
        <v>43985</v>
      </c>
      <c r="B95" s="5">
        <f ca="1">IFERROR(__xludf.DUMMYFUNCTION("""COMPUTED_VALUE"""),684)</f>
        <v>684</v>
      </c>
    </row>
    <row r="96" spans="1:2" x14ac:dyDescent="0.25">
      <c r="A96" s="2">
        <f ca="1">IFERROR(__xludf.DUMMYFUNCTION("""COMPUTED_VALUE"""),43986)</f>
        <v>43986</v>
      </c>
      <c r="B96" s="5">
        <f ca="1">IFERROR(__xludf.DUMMYFUNCTION("""COMPUTED_VALUE"""),585)</f>
        <v>585</v>
      </c>
    </row>
    <row r="97" spans="1:2" x14ac:dyDescent="0.25">
      <c r="A97" s="2">
        <f ca="1">IFERROR(__xludf.DUMMYFUNCTION("""COMPUTED_VALUE"""),43987)</f>
        <v>43987</v>
      </c>
      <c r="B97" s="5">
        <f ca="1">IFERROR(__xludf.DUMMYFUNCTION("""COMPUTED_VALUE"""),703)</f>
        <v>703</v>
      </c>
    </row>
    <row r="98" spans="1:2" x14ac:dyDescent="0.25">
      <c r="A98" s="2">
        <f ca="1">IFERROR(__xludf.DUMMYFUNCTION("""COMPUTED_VALUE"""),43988)</f>
        <v>43988</v>
      </c>
      <c r="B98" s="5">
        <f ca="1">IFERROR(__xludf.DUMMYFUNCTION("""COMPUTED_VALUE"""),993)</f>
        <v>993</v>
      </c>
    </row>
    <row r="99" spans="1:2" x14ac:dyDescent="0.25">
      <c r="A99" s="2">
        <f ca="1">IFERROR(__xludf.DUMMYFUNCTION("""COMPUTED_VALUE"""),43989)</f>
        <v>43989</v>
      </c>
      <c r="B99" s="5">
        <f ca="1">IFERROR(__xludf.DUMMYFUNCTION("""COMPUTED_VALUE"""),672)</f>
        <v>672</v>
      </c>
    </row>
    <row r="100" spans="1:2" x14ac:dyDescent="0.25">
      <c r="A100" s="2">
        <f ca="1">IFERROR(__xludf.DUMMYFUNCTION("""COMPUTED_VALUE"""),43990)</f>
        <v>43990</v>
      </c>
      <c r="B100" s="5">
        <f ca="1">IFERROR(__xludf.DUMMYFUNCTION("""COMPUTED_VALUE"""),847)</f>
        <v>847</v>
      </c>
    </row>
    <row r="101" spans="1:2" x14ac:dyDescent="0.25">
      <c r="A101" s="2">
        <f ca="1">IFERROR(__xludf.DUMMYFUNCTION("""COMPUTED_VALUE"""),43991)</f>
        <v>43991</v>
      </c>
      <c r="B101" s="5">
        <f ca="1">IFERROR(__xludf.DUMMYFUNCTION("""COMPUTED_VALUE"""),1043)</f>
        <v>1043</v>
      </c>
    </row>
    <row r="102" spans="1:2" x14ac:dyDescent="0.25">
      <c r="A102" s="2">
        <f ca="1">IFERROR(__xludf.DUMMYFUNCTION("""COMPUTED_VALUE"""),43992)</f>
        <v>43992</v>
      </c>
      <c r="B102" s="5">
        <f ca="1">IFERROR(__xludf.DUMMYFUNCTION("""COMPUTED_VALUE"""),1240)</f>
        <v>1240</v>
      </c>
    </row>
    <row r="103" spans="1:2" x14ac:dyDescent="0.25">
      <c r="A103" s="2">
        <f ca="1">IFERROR(__xludf.DUMMYFUNCTION("""COMPUTED_VALUE"""),43993)</f>
        <v>43993</v>
      </c>
      <c r="B103" s="5">
        <f ca="1">IFERROR(__xludf.DUMMYFUNCTION("""COMPUTED_VALUE"""),979)</f>
        <v>979</v>
      </c>
    </row>
    <row r="104" spans="1:2" x14ac:dyDescent="0.25">
      <c r="A104" s="2">
        <f ca="1">IFERROR(__xludf.DUMMYFUNCTION("""COMPUTED_VALUE"""),43994)</f>
        <v>43994</v>
      </c>
      <c r="B104" s="5">
        <f ca="1">IFERROR(__xludf.DUMMYFUNCTION("""COMPUTED_VALUE"""),1111)</f>
        <v>1111</v>
      </c>
    </row>
    <row r="105" spans="1:2" x14ac:dyDescent="0.25">
      <c r="A105" s="2">
        <f ca="1">IFERROR(__xludf.DUMMYFUNCTION("""COMPUTED_VALUE"""),43995)</f>
        <v>43995</v>
      </c>
      <c r="B105" s="5">
        <f ca="1">IFERROR(__xludf.DUMMYFUNCTION("""COMPUTED_VALUE"""),1014)</f>
        <v>1014</v>
      </c>
    </row>
    <row r="106" spans="1:2" x14ac:dyDescent="0.25">
      <c r="A106" s="2">
        <f ca="1">IFERROR(__xludf.DUMMYFUNCTION("""COMPUTED_VALUE"""),43996)</f>
        <v>43996</v>
      </c>
      <c r="B106" s="5">
        <f ca="1">IFERROR(__xludf.DUMMYFUNCTION("""COMPUTED_VALUE"""),857)</f>
        <v>857</v>
      </c>
    </row>
    <row r="107" spans="1:2" x14ac:dyDescent="0.25">
      <c r="A107" s="2">
        <f ca="1">IFERROR(__xludf.DUMMYFUNCTION("""COMPUTED_VALUE"""),43997)</f>
        <v>43997</v>
      </c>
      <c r="B107" s="5">
        <f ca="1">IFERROR(__xludf.DUMMYFUNCTION("""COMPUTED_VALUE"""),1017)</f>
        <v>1017</v>
      </c>
    </row>
    <row r="108" spans="1:2" x14ac:dyDescent="0.25">
      <c r="A108" s="2">
        <f ca="1">IFERROR(__xludf.DUMMYFUNCTION("""COMPUTED_VALUE"""),43998)</f>
        <v>43998</v>
      </c>
      <c r="B108" s="5">
        <f ca="1">IFERROR(__xludf.DUMMYFUNCTION("""COMPUTED_VALUE"""),1106)</f>
        <v>1106</v>
      </c>
    </row>
    <row r="109" spans="1:2" x14ac:dyDescent="0.25">
      <c r="A109" s="2">
        <f ca="1">IFERROR(__xludf.DUMMYFUNCTION("""COMPUTED_VALUE"""),43999)</f>
        <v>43999</v>
      </c>
      <c r="B109" s="5">
        <f ca="1">IFERROR(__xludf.DUMMYFUNCTION("""COMPUTED_VALUE"""),1031)</f>
        <v>1031</v>
      </c>
    </row>
    <row r="110" spans="1:2" x14ac:dyDescent="0.25">
      <c r="A110" s="2">
        <f ca="1">IFERROR(__xludf.DUMMYFUNCTION("""COMPUTED_VALUE"""),44000)</f>
        <v>44000</v>
      </c>
      <c r="B110" s="5">
        <f ca="1">IFERROR(__xludf.DUMMYFUNCTION("""COMPUTED_VALUE"""),1331)</f>
        <v>1331</v>
      </c>
    </row>
    <row r="111" spans="1:2" x14ac:dyDescent="0.25">
      <c r="A111" s="2">
        <f ca="1">IFERROR(__xludf.DUMMYFUNCTION("""COMPUTED_VALUE"""),44001)</f>
        <v>44001</v>
      </c>
      <c r="B111" s="5">
        <f ca="1">IFERROR(__xludf.DUMMYFUNCTION("""COMPUTED_VALUE"""),1041)</f>
        <v>1041</v>
      </c>
    </row>
    <row r="112" spans="1:2" x14ac:dyDescent="0.25">
      <c r="A112" s="2">
        <f ca="1">IFERROR(__xludf.DUMMYFUNCTION("""COMPUTED_VALUE"""),44002)</f>
        <v>44002</v>
      </c>
      <c r="B112" s="5">
        <f ca="1">IFERROR(__xludf.DUMMYFUNCTION("""COMPUTED_VALUE"""),1226)</f>
        <v>1226</v>
      </c>
    </row>
    <row r="113" spans="1:2" x14ac:dyDescent="0.25">
      <c r="A113" s="2">
        <f ca="1">IFERROR(__xludf.DUMMYFUNCTION("""COMPUTED_VALUE"""),44003)</f>
        <v>44003</v>
      </c>
      <c r="B113" s="5">
        <f ca="1">IFERROR(__xludf.DUMMYFUNCTION("""COMPUTED_VALUE"""),862)</f>
        <v>862</v>
      </c>
    </row>
    <row r="114" spans="1:2" x14ac:dyDescent="0.25">
      <c r="A114" s="2">
        <f ca="1">IFERROR(__xludf.DUMMYFUNCTION("""COMPUTED_VALUE"""),44004)</f>
        <v>44004</v>
      </c>
      <c r="B114" s="5">
        <f ca="1">IFERROR(__xludf.DUMMYFUNCTION("""COMPUTED_VALUE"""),954)</f>
        <v>954</v>
      </c>
    </row>
    <row r="115" spans="1:2" x14ac:dyDescent="0.25">
      <c r="A115" s="2">
        <f ca="1">IFERROR(__xludf.DUMMYFUNCTION("""COMPUTED_VALUE"""),44005)</f>
        <v>44005</v>
      </c>
      <c r="B115" s="5">
        <f ca="1">IFERROR(__xludf.DUMMYFUNCTION("""COMPUTED_VALUE"""),1051)</f>
        <v>1051</v>
      </c>
    </row>
    <row r="116" spans="1:2" x14ac:dyDescent="0.25">
      <c r="A116" s="2">
        <f ca="1">IFERROR(__xludf.DUMMYFUNCTION("""COMPUTED_VALUE"""),44006)</f>
        <v>44006</v>
      </c>
      <c r="B116" s="5">
        <f ca="1">IFERROR(__xludf.DUMMYFUNCTION("""COMPUTED_VALUE"""),1113)</f>
        <v>1113</v>
      </c>
    </row>
    <row r="117" spans="1:2" x14ac:dyDescent="0.25">
      <c r="A117" s="2">
        <f ca="1">IFERROR(__xludf.DUMMYFUNCTION("""COMPUTED_VALUE"""),44007)</f>
        <v>44007</v>
      </c>
      <c r="B117" s="5">
        <f ca="1">IFERROR(__xludf.DUMMYFUNCTION("""COMPUTED_VALUE"""),1178)</f>
        <v>1178</v>
      </c>
    </row>
    <row r="118" spans="1:2" x14ac:dyDescent="0.25">
      <c r="A118" s="2">
        <f ca="1">IFERROR(__xludf.DUMMYFUNCTION("""COMPUTED_VALUE"""),44008)</f>
        <v>44008</v>
      </c>
      <c r="B118" s="5">
        <f ca="1">IFERROR(__xludf.DUMMYFUNCTION("""COMPUTED_VALUE"""),1240)</f>
        <v>1240</v>
      </c>
    </row>
    <row r="119" spans="1:2" x14ac:dyDescent="0.25">
      <c r="A119" s="2">
        <f ca="1">IFERROR(__xludf.DUMMYFUNCTION("""COMPUTED_VALUE"""),44009)</f>
        <v>44009</v>
      </c>
      <c r="B119" s="5">
        <f ca="1">IFERROR(__xludf.DUMMYFUNCTION("""COMPUTED_VALUE"""),1385)</f>
        <v>1385</v>
      </c>
    </row>
    <row r="120" spans="1:2" x14ac:dyDescent="0.25">
      <c r="A120" s="2">
        <f ca="1">IFERROR(__xludf.DUMMYFUNCTION("""COMPUTED_VALUE"""),44010)</f>
        <v>44010</v>
      </c>
      <c r="B120" s="5">
        <f ca="1">IFERROR(__xludf.DUMMYFUNCTION("""COMPUTED_VALUE"""),1198)</f>
        <v>1198</v>
      </c>
    </row>
    <row r="121" spans="1:2" x14ac:dyDescent="0.25">
      <c r="A121" s="2">
        <f ca="1">IFERROR(__xludf.DUMMYFUNCTION("""COMPUTED_VALUE"""),44011)</f>
        <v>44011</v>
      </c>
      <c r="B121" s="5">
        <f ca="1">IFERROR(__xludf.DUMMYFUNCTION("""COMPUTED_VALUE"""),1082)</f>
        <v>1082</v>
      </c>
    </row>
    <row r="122" spans="1:2" x14ac:dyDescent="0.25">
      <c r="A122" s="2">
        <f ca="1">IFERROR(__xludf.DUMMYFUNCTION("""COMPUTED_VALUE"""),44012)</f>
        <v>44012</v>
      </c>
      <c r="B122" s="5">
        <f ca="1">IFERROR(__xludf.DUMMYFUNCTION("""COMPUTED_VALUE"""),1293)</f>
        <v>1293</v>
      </c>
    </row>
    <row r="123" spans="1:2" x14ac:dyDescent="0.25">
      <c r="A123" s="2">
        <f ca="1">IFERROR(__xludf.DUMMYFUNCTION("""COMPUTED_VALUE"""),44013)</f>
        <v>44013</v>
      </c>
      <c r="B123" s="5">
        <f ca="1">IFERROR(__xludf.DUMMYFUNCTION("""COMPUTED_VALUE"""),1385)</f>
        <v>1385</v>
      </c>
    </row>
    <row r="124" spans="1:2" x14ac:dyDescent="0.25">
      <c r="A124" s="2">
        <f ca="1">IFERROR(__xludf.DUMMYFUNCTION("""COMPUTED_VALUE"""),44014)</f>
        <v>44014</v>
      </c>
      <c r="B124" s="5">
        <f ca="1">IFERROR(__xludf.DUMMYFUNCTION("""COMPUTED_VALUE"""),1624)</f>
        <v>1624</v>
      </c>
    </row>
    <row r="125" spans="1:2" x14ac:dyDescent="0.25">
      <c r="A125" s="2">
        <f ca="1">IFERROR(__xludf.DUMMYFUNCTION("""COMPUTED_VALUE"""),44015)</f>
        <v>44015</v>
      </c>
      <c r="B125" s="5">
        <f ca="1">IFERROR(__xludf.DUMMYFUNCTION("""COMPUTED_VALUE"""),1301)</f>
        <v>1301</v>
      </c>
    </row>
    <row r="126" spans="1:2" x14ac:dyDescent="0.25">
      <c r="A126" s="2">
        <f ca="1">IFERROR(__xludf.DUMMYFUNCTION("""COMPUTED_VALUE"""),44016)</f>
        <v>44016</v>
      </c>
      <c r="B126" s="5">
        <f ca="1">IFERROR(__xludf.DUMMYFUNCTION("""COMPUTED_VALUE"""),1447)</f>
        <v>1447</v>
      </c>
    </row>
    <row r="127" spans="1:2" x14ac:dyDescent="0.25">
      <c r="A127" s="2">
        <f ca="1">IFERROR(__xludf.DUMMYFUNCTION("""COMPUTED_VALUE"""),44017)</f>
        <v>44017</v>
      </c>
      <c r="B127" s="5">
        <f ca="1">IFERROR(__xludf.DUMMYFUNCTION("""COMPUTED_VALUE"""),1607)</f>
        <v>1607</v>
      </c>
    </row>
    <row r="128" spans="1:2" x14ac:dyDescent="0.25">
      <c r="A128" s="2">
        <f ca="1">IFERROR(__xludf.DUMMYFUNCTION("""COMPUTED_VALUE"""),44018)</f>
        <v>44018</v>
      </c>
      <c r="B128" s="5">
        <f ca="1">IFERROR(__xludf.DUMMYFUNCTION("""COMPUTED_VALUE"""),1209)</f>
        <v>1209</v>
      </c>
    </row>
    <row r="129" spans="1:2" x14ac:dyDescent="0.25">
      <c r="A129" s="2">
        <f ca="1">IFERROR(__xludf.DUMMYFUNCTION("""COMPUTED_VALUE"""),44019)</f>
        <v>44019</v>
      </c>
      <c r="B129" s="5">
        <f ca="1">IFERROR(__xludf.DUMMYFUNCTION("""COMPUTED_VALUE"""),1268)</f>
        <v>1268</v>
      </c>
    </row>
    <row r="130" spans="1:2" x14ac:dyDescent="0.25">
      <c r="A130" s="2">
        <f ca="1">IFERROR(__xludf.DUMMYFUNCTION("""COMPUTED_VALUE"""),44020)</f>
        <v>44020</v>
      </c>
      <c r="B130" s="5">
        <f ca="1">IFERROR(__xludf.DUMMYFUNCTION("""COMPUTED_VALUE"""),1853)</f>
        <v>1853</v>
      </c>
    </row>
    <row r="131" spans="1:2" x14ac:dyDescent="0.25">
      <c r="A131" s="2">
        <f ca="1">IFERROR(__xludf.DUMMYFUNCTION("""COMPUTED_VALUE"""),44021)</f>
        <v>44021</v>
      </c>
      <c r="B131" s="5">
        <f ca="1">IFERROR(__xludf.DUMMYFUNCTION("""COMPUTED_VALUE"""),2657)</f>
        <v>2657</v>
      </c>
    </row>
    <row r="132" spans="1:2" x14ac:dyDescent="0.25">
      <c r="A132" s="2">
        <f ca="1">IFERROR(__xludf.DUMMYFUNCTION("""COMPUTED_VALUE"""),44022)</f>
        <v>44022</v>
      </c>
      <c r="B132" s="5">
        <f ca="1">IFERROR(__xludf.DUMMYFUNCTION("""COMPUTED_VALUE"""),1611)</f>
        <v>1611</v>
      </c>
    </row>
    <row r="133" spans="1:2" x14ac:dyDescent="0.25">
      <c r="A133" s="2">
        <f ca="1">IFERROR(__xludf.DUMMYFUNCTION("""COMPUTED_VALUE"""),44023)</f>
        <v>44023</v>
      </c>
      <c r="B133" s="5">
        <f ca="1">IFERROR(__xludf.DUMMYFUNCTION("""COMPUTED_VALUE"""),1671)</f>
        <v>1671</v>
      </c>
    </row>
    <row r="134" spans="1:2" x14ac:dyDescent="0.25">
      <c r="A134" s="2">
        <f ca="1">IFERROR(__xludf.DUMMYFUNCTION("""COMPUTED_VALUE"""),44024)</f>
        <v>44024</v>
      </c>
      <c r="B134" s="5">
        <f ca="1">IFERROR(__xludf.DUMMYFUNCTION("""COMPUTED_VALUE"""),1681)</f>
        <v>1681</v>
      </c>
    </row>
    <row r="135" spans="1:2" x14ac:dyDescent="0.25">
      <c r="A135" s="2">
        <f ca="1">IFERROR(__xludf.DUMMYFUNCTION("""COMPUTED_VALUE"""),44025)</f>
        <v>44025</v>
      </c>
      <c r="B135" s="5">
        <f ca="1">IFERROR(__xludf.DUMMYFUNCTION("""COMPUTED_VALUE"""),1282)</f>
        <v>1282</v>
      </c>
    </row>
    <row r="136" spans="1:2" x14ac:dyDescent="0.25">
      <c r="A136" s="2">
        <f ca="1">IFERROR(__xludf.DUMMYFUNCTION("""COMPUTED_VALUE"""),44026)</f>
        <v>44026</v>
      </c>
      <c r="B136" s="5">
        <f ca="1">IFERROR(__xludf.DUMMYFUNCTION("""COMPUTED_VALUE"""),1591)</f>
        <v>1591</v>
      </c>
    </row>
    <row r="137" spans="1:2" x14ac:dyDescent="0.25">
      <c r="A137" s="2">
        <f ca="1">IFERROR(__xludf.DUMMYFUNCTION("""COMPUTED_VALUE"""),44027)</f>
        <v>44027</v>
      </c>
      <c r="B137" s="5">
        <f ca="1">IFERROR(__xludf.DUMMYFUNCTION("""COMPUTED_VALUE"""),1522)</f>
        <v>1522</v>
      </c>
    </row>
    <row r="138" spans="1:2" x14ac:dyDescent="0.25">
      <c r="A138" s="2">
        <f ca="1">IFERROR(__xludf.DUMMYFUNCTION("""COMPUTED_VALUE"""),44028)</f>
        <v>44028</v>
      </c>
      <c r="B138" s="5">
        <f ca="1">IFERROR(__xludf.DUMMYFUNCTION("""COMPUTED_VALUE"""),1574)</f>
        <v>1574</v>
      </c>
    </row>
    <row r="139" spans="1:2" x14ac:dyDescent="0.25">
      <c r="A139" s="2">
        <f ca="1">IFERROR(__xludf.DUMMYFUNCTION("""COMPUTED_VALUE"""),44029)</f>
        <v>44029</v>
      </c>
      <c r="B139" s="5">
        <f ca="1">IFERROR(__xludf.DUMMYFUNCTION("""COMPUTED_VALUE"""),1462)</f>
        <v>1462</v>
      </c>
    </row>
    <row r="140" spans="1:2" x14ac:dyDescent="0.25">
      <c r="A140" s="2">
        <f ca="1">IFERROR(__xludf.DUMMYFUNCTION("""COMPUTED_VALUE"""),44030)</f>
        <v>44030</v>
      </c>
      <c r="B140" s="5">
        <f ca="1">IFERROR(__xludf.DUMMYFUNCTION("""COMPUTED_VALUE"""),1752)</f>
        <v>1752</v>
      </c>
    </row>
    <row r="141" spans="1:2" x14ac:dyDescent="0.25">
      <c r="A141" s="2">
        <f ca="1">IFERROR(__xludf.DUMMYFUNCTION("""COMPUTED_VALUE"""),44031)</f>
        <v>44031</v>
      </c>
      <c r="B141" s="5">
        <f ca="1">IFERROR(__xludf.DUMMYFUNCTION("""COMPUTED_VALUE"""),1639)</f>
        <v>1639</v>
      </c>
    </row>
    <row r="142" spans="1:2" x14ac:dyDescent="0.25">
      <c r="A142" s="2">
        <f ca="1">IFERROR(__xludf.DUMMYFUNCTION("""COMPUTED_VALUE"""),44032)</f>
        <v>44032</v>
      </c>
      <c r="B142" s="5">
        <f ca="1">IFERROR(__xludf.DUMMYFUNCTION("""COMPUTED_VALUE"""),1693)</f>
        <v>1693</v>
      </c>
    </row>
    <row r="143" spans="1:2" x14ac:dyDescent="0.25">
      <c r="A143" s="2">
        <f ca="1">IFERROR(__xludf.DUMMYFUNCTION("""COMPUTED_VALUE"""),44033)</f>
        <v>44033</v>
      </c>
      <c r="B143" s="5">
        <f ca="1">IFERROR(__xludf.DUMMYFUNCTION("""COMPUTED_VALUE"""),1655)</f>
        <v>1655</v>
      </c>
    </row>
    <row r="144" spans="1:2" x14ac:dyDescent="0.25">
      <c r="A144" s="2">
        <f ca="1">IFERROR(__xludf.DUMMYFUNCTION("""COMPUTED_VALUE"""),44034)</f>
        <v>44034</v>
      </c>
      <c r="B144" s="5">
        <f ca="1">IFERROR(__xludf.DUMMYFUNCTION("""COMPUTED_VALUE"""),1882)</f>
        <v>1882</v>
      </c>
    </row>
    <row r="145" spans="1:2" x14ac:dyDescent="0.25">
      <c r="A145" s="2">
        <f ca="1">IFERROR(__xludf.DUMMYFUNCTION("""COMPUTED_VALUE"""),44035)</f>
        <v>44035</v>
      </c>
      <c r="B145" s="5">
        <f ca="1">IFERROR(__xludf.DUMMYFUNCTION("""COMPUTED_VALUE"""),1906)</f>
        <v>1906</v>
      </c>
    </row>
    <row r="146" spans="1:2" x14ac:dyDescent="0.25">
      <c r="A146" s="2">
        <f ca="1">IFERROR(__xludf.DUMMYFUNCTION("""COMPUTED_VALUE"""),44036)</f>
        <v>44036</v>
      </c>
      <c r="B146" s="5">
        <f ca="1">IFERROR(__xludf.DUMMYFUNCTION("""COMPUTED_VALUE"""),1761)</f>
        <v>1761</v>
      </c>
    </row>
    <row r="147" spans="1:2" x14ac:dyDescent="0.25">
      <c r="A147" s="2">
        <f ca="1">IFERROR(__xludf.DUMMYFUNCTION("""COMPUTED_VALUE"""),44037)</f>
        <v>44037</v>
      </c>
      <c r="B147" s="5">
        <f ca="1">IFERROR(__xludf.DUMMYFUNCTION("""COMPUTED_VALUE"""),1868)</f>
        <v>1868</v>
      </c>
    </row>
    <row r="148" spans="1:2" x14ac:dyDescent="0.25">
      <c r="A148" s="2">
        <f ca="1">IFERROR(__xludf.DUMMYFUNCTION("""COMPUTED_VALUE"""),44038)</f>
        <v>44038</v>
      </c>
      <c r="B148" s="5">
        <f ca="1">IFERROR(__xludf.DUMMYFUNCTION("""COMPUTED_VALUE"""),1492)</f>
        <v>1492</v>
      </c>
    </row>
    <row r="149" spans="1:2" x14ac:dyDescent="0.25">
      <c r="A149" s="2">
        <f ca="1">IFERROR(__xludf.DUMMYFUNCTION("""COMPUTED_VALUE"""),44039)</f>
        <v>44039</v>
      </c>
      <c r="B149" s="5">
        <f ca="1">IFERROR(__xludf.DUMMYFUNCTION("""COMPUTED_VALUE"""),1525)</f>
        <v>1525</v>
      </c>
    </row>
    <row r="150" spans="1:2" x14ac:dyDescent="0.25">
      <c r="A150" s="2">
        <f ca="1">IFERROR(__xludf.DUMMYFUNCTION("""COMPUTED_VALUE"""),44040)</f>
        <v>44040</v>
      </c>
      <c r="B150" s="5">
        <f ca="1">IFERROR(__xludf.DUMMYFUNCTION("""COMPUTED_VALUE"""),1748)</f>
        <v>1748</v>
      </c>
    </row>
    <row r="151" spans="1:2" x14ac:dyDescent="0.25">
      <c r="A151" s="2">
        <f ca="1">IFERROR(__xludf.DUMMYFUNCTION("""COMPUTED_VALUE"""),44041)</f>
        <v>44041</v>
      </c>
      <c r="B151" s="5">
        <f ca="1">IFERROR(__xludf.DUMMYFUNCTION("""COMPUTED_VALUE"""),2381)</f>
        <v>2381</v>
      </c>
    </row>
    <row r="152" spans="1:2" x14ac:dyDescent="0.25">
      <c r="A152" s="2">
        <f ca="1">IFERROR(__xludf.DUMMYFUNCTION("""COMPUTED_VALUE"""),44042)</f>
        <v>44042</v>
      </c>
      <c r="B152" s="5">
        <f ca="1">IFERROR(__xludf.DUMMYFUNCTION("""COMPUTED_VALUE"""),1904)</f>
        <v>1904</v>
      </c>
    </row>
    <row r="153" spans="1:2" x14ac:dyDescent="0.25">
      <c r="A153" s="2">
        <f ca="1">IFERROR(__xludf.DUMMYFUNCTION("""COMPUTED_VALUE"""),44043)</f>
        <v>44043</v>
      </c>
      <c r="B153" s="5">
        <f ca="1">IFERROR(__xludf.DUMMYFUNCTION("""COMPUTED_VALUE"""),2040)</f>
        <v>2040</v>
      </c>
    </row>
    <row r="154" spans="1:2" x14ac:dyDescent="0.25">
      <c r="A154" s="2">
        <f ca="1">IFERROR(__xludf.DUMMYFUNCTION("""COMPUTED_VALUE"""),44044)</f>
        <v>44044</v>
      </c>
      <c r="B154" s="5">
        <f ca="1">IFERROR(__xludf.DUMMYFUNCTION("""COMPUTED_VALUE"""),1560)</f>
        <v>1560</v>
      </c>
    </row>
    <row r="155" spans="1:2" x14ac:dyDescent="0.25">
      <c r="A155" s="2">
        <f ca="1">IFERROR(__xludf.DUMMYFUNCTION("""COMPUTED_VALUE"""),44045)</f>
        <v>44045</v>
      </c>
      <c r="B155" s="5">
        <f ca="1">IFERROR(__xludf.DUMMYFUNCTION("""COMPUTED_VALUE"""),1519)</f>
        <v>1519</v>
      </c>
    </row>
    <row r="156" spans="1:2" x14ac:dyDescent="0.25">
      <c r="A156" s="2">
        <f ca="1">IFERROR(__xludf.DUMMYFUNCTION("""COMPUTED_VALUE"""),44046)</f>
        <v>44046</v>
      </c>
      <c r="B156" s="5">
        <f ca="1">IFERROR(__xludf.DUMMYFUNCTION("""COMPUTED_VALUE"""),1679)</f>
        <v>1679</v>
      </c>
    </row>
    <row r="157" spans="1:2" x14ac:dyDescent="0.25">
      <c r="A157" s="2">
        <f ca="1">IFERROR(__xludf.DUMMYFUNCTION("""COMPUTED_VALUE"""),44047)</f>
        <v>44047</v>
      </c>
      <c r="B157" s="5">
        <f ca="1">IFERROR(__xludf.DUMMYFUNCTION("""COMPUTED_VALUE"""),1922)</f>
        <v>1922</v>
      </c>
    </row>
    <row r="158" spans="1:2" x14ac:dyDescent="0.25">
      <c r="A158" s="2">
        <f ca="1">IFERROR(__xludf.DUMMYFUNCTION("""COMPUTED_VALUE"""),44048)</f>
        <v>44048</v>
      </c>
      <c r="B158" s="5">
        <f ca="1">IFERROR(__xludf.DUMMYFUNCTION("""COMPUTED_VALUE"""),1815)</f>
        <v>1815</v>
      </c>
    </row>
    <row r="159" spans="1:2" x14ac:dyDescent="0.25">
      <c r="A159" s="2">
        <f ca="1">IFERROR(__xludf.DUMMYFUNCTION("""COMPUTED_VALUE"""),44049)</f>
        <v>44049</v>
      </c>
      <c r="B159" s="5">
        <f ca="1">IFERROR(__xludf.DUMMYFUNCTION("""COMPUTED_VALUE"""),1882)</f>
        <v>1882</v>
      </c>
    </row>
    <row r="160" spans="1:2" x14ac:dyDescent="0.25">
      <c r="A160" s="2">
        <f ca="1">IFERROR(__xludf.DUMMYFUNCTION("""COMPUTED_VALUE"""),44050)</f>
        <v>44050</v>
      </c>
      <c r="B160" s="5">
        <f ca="1">IFERROR(__xludf.DUMMYFUNCTION("""COMPUTED_VALUE"""),2473)</f>
        <v>2473</v>
      </c>
    </row>
    <row r="161" spans="1:2" x14ac:dyDescent="0.25">
      <c r="A161" s="2">
        <f ca="1">IFERROR(__xludf.DUMMYFUNCTION("""COMPUTED_VALUE"""),44051)</f>
        <v>44051</v>
      </c>
      <c r="B161" s="5">
        <f ca="1">IFERROR(__xludf.DUMMYFUNCTION("""COMPUTED_VALUE"""),2277)</f>
        <v>2277</v>
      </c>
    </row>
    <row r="162" spans="1:2" x14ac:dyDescent="0.25">
      <c r="A162" s="2">
        <f ca="1">IFERROR(__xludf.DUMMYFUNCTION("""COMPUTED_VALUE"""),44052)</f>
        <v>44052</v>
      </c>
      <c r="B162" s="5">
        <f ca="1">IFERROR(__xludf.DUMMYFUNCTION("""COMPUTED_VALUE"""),1893)</f>
        <v>1893</v>
      </c>
    </row>
    <row r="163" spans="1:2" x14ac:dyDescent="0.25">
      <c r="A163" s="2">
        <f ca="1">IFERROR(__xludf.DUMMYFUNCTION("""COMPUTED_VALUE"""),44053)</f>
        <v>44053</v>
      </c>
      <c r="B163" s="5">
        <f ca="1">IFERROR(__xludf.DUMMYFUNCTION("""COMPUTED_VALUE"""),1687)</f>
        <v>1687</v>
      </c>
    </row>
    <row r="164" spans="1:2" x14ac:dyDescent="0.25">
      <c r="A164" s="2">
        <f ca="1">IFERROR(__xludf.DUMMYFUNCTION("""COMPUTED_VALUE"""),44054)</f>
        <v>44054</v>
      </c>
      <c r="B164" s="5">
        <f ca="1">IFERROR(__xludf.DUMMYFUNCTION("""COMPUTED_VALUE"""),1693)</f>
        <v>1693</v>
      </c>
    </row>
    <row r="165" spans="1:2" x14ac:dyDescent="0.25">
      <c r="A165" s="2">
        <f ca="1">IFERROR(__xludf.DUMMYFUNCTION("""COMPUTED_VALUE"""),44055)</f>
        <v>44055</v>
      </c>
      <c r="B165" s="5">
        <f ca="1">IFERROR(__xludf.DUMMYFUNCTION("""COMPUTED_VALUE"""),1942)</f>
        <v>1942</v>
      </c>
    </row>
    <row r="166" spans="1:2" x14ac:dyDescent="0.25">
      <c r="A166" s="2">
        <f ca="1">IFERROR(__xludf.DUMMYFUNCTION("""COMPUTED_VALUE"""),44056)</f>
        <v>44056</v>
      </c>
      <c r="B166" s="5">
        <f ca="1">IFERROR(__xludf.DUMMYFUNCTION("""COMPUTED_VALUE"""),2098)</f>
        <v>2098</v>
      </c>
    </row>
    <row r="167" spans="1:2" x14ac:dyDescent="0.25">
      <c r="A167" s="2">
        <f ca="1">IFERROR(__xludf.DUMMYFUNCTION("""COMPUTED_VALUE"""),44057)</f>
        <v>44057</v>
      </c>
      <c r="B167" s="5">
        <f ca="1">IFERROR(__xludf.DUMMYFUNCTION("""COMPUTED_VALUE"""),2307)</f>
        <v>2307</v>
      </c>
    </row>
    <row r="168" spans="1:2" x14ac:dyDescent="0.25">
      <c r="A168" s="2">
        <f ca="1">IFERROR(__xludf.DUMMYFUNCTION("""COMPUTED_VALUE"""),44058)</f>
        <v>44058</v>
      </c>
      <c r="B168" s="5">
        <f ca="1">IFERROR(__xludf.DUMMYFUNCTION("""COMPUTED_VALUE"""),2345)</f>
        <v>2345</v>
      </c>
    </row>
    <row r="169" spans="1:2" x14ac:dyDescent="0.25">
      <c r="A169" s="2">
        <f ca="1">IFERROR(__xludf.DUMMYFUNCTION("""COMPUTED_VALUE"""),44059)</f>
        <v>44059</v>
      </c>
      <c r="B169" s="5">
        <f ca="1">IFERROR(__xludf.DUMMYFUNCTION("""COMPUTED_VALUE"""),2081)</f>
        <v>2081</v>
      </c>
    </row>
    <row r="170" spans="1:2" x14ac:dyDescent="0.25">
      <c r="A170" s="2">
        <f ca="1">IFERROR(__xludf.DUMMYFUNCTION("""COMPUTED_VALUE"""),44060)</f>
        <v>44060</v>
      </c>
      <c r="B170" s="5">
        <f ca="1">IFERROR(__xludf.DUMMYFUNCTION("""COMPUTED_VALUE"""),1821)</f>
        <v>1821</v>
      </c>
    </row>
    <row r="171" spans="1:2" x14ac:dyDescent="0.25">
      <c r="A171" s="2">
        <f ca="1">IFERROR(__xludf.DUMMYFUNCTION("""COMPUTED_VALUE"""),44061)</f>
        <v>44061</v>
      </c>
      <c r="B171" s="5">
        <f ca="1">IFERROR(__xludf.DUMMYFUNCTION("""COMPUTED_VALUE"""),1673)</f>
        <v>1673</v>
      </c>
    </row>
    <row r="172" spans="1:2" x14ac:dyDescent="0.25">
      <c r="A172" s="2">
        <f ca="1">IFERROR(__xludf.DUMMYFUNCTION("""COMPUTED_VALUE"""),44062)</f>
        <v>44062</v>
      </c>
      <c r="B172" s="5">
        <f ca="1">IFERROR(__xludf.DUMMYFUNCTION("""COMPUTED_VALUE"""),1902)</f>
        <v>1902</v>
      </c>
    </row>
    <row r="173" spans="1:2" x14ac:dyDescent="0.25">
      <c r="A173" s="2">
        <f ca="1">IFERROR(__xludf.DUMMYFUNCTION("""COMPUTED_VALUE"""),44063)</f>
        <v>44063</v>
      </c>
      <c r="B173" s="5">
        <f ca="1">IFERROR(__xludf.DUMMYFUNCTION("""COMPUTED_VALUE"""),2266)</f>
        <v>2266</v>
      </c>
    </row>
    <row r="174" spans="1:2" x14ac:dyDescent="0.25">
      <c r="A174" s="2">
        <f ca="1">IFERROR(__xludf.DUMMYFUNCTION("""COMPUTED_VALUE"""),44064)</f>
        <v>44064</v>
      </c>
      <c r="B174" s="5">
        <f ca="1">IFERROR(__xludf.DUMMYFUNCTION("""COMPUTED_VALUE"""),2197)</f>
        <v>2197</v>
      </c>
    </row>
    <row r="175" spans="1:2" x14ac:dyDescent="0.25">
      <c r="A175" s="2">
        <f ca="1">IFERROR(__xludf.DUMMYFUNCTION("""COMPUTED_VALUE"""),44065)</f>
        <v>44065</v>
      </c>
      <c r="B175" s="5">
        <f ca="1">IFERROR(__xludf.DUMMYFUNCTION("""COMPUTED_VALUE"""),2090)</f>
        <v>2090</v>
      </c>
    </row>
    <row r="176" spans="1:2" x14ac:dyDescent="0.25">
      <c r="A176" s="2">
        <f ca="1">IFERROR(__xludf.DUMMYFUNCTION("""COMPUTED_VALUE"""),44066)</f>
        <v>44066</v>
      </c>
      <c r="B176" s="5">
        <f ca="1">IFERROR(__xludf.DUMMYFUNCTION("""COMPUTED_VALUE"""),2037)</f>
        <v>2037</v>
      </c>
    </row>
    <row r="177" spans="1:2" x14ac:dyDescent="0.25">
      <c r="A177" s="2">
        <f ca="1">IFERROR(__xludf.DUMMYFUNCTION("""COMPUTED_VALUE"""),44067)</f>
        <v>44067</v>
      </c>
      <c r="B177" s="5">
        <f ca="1">IFERROR(__xludf.DUMMYFUNCTION("""COMPUTED_VALUE"""),1877)</f>
        <v>1877</v>
      </c>
    </row>
    <row r="178" spans="1:2" x14ac:dyDescent="0.25">
      <c r="A178" s="2">
        <f ca="1">IFERROR(__xludf.DUMMYFUNCTION("""COMPUTED_VALUE"""),44068)</f>
        <v>44068</v>
      </c>
      <c r="B178" s="5">
        <f ca="1">IFERROR(__xludf.DUMMYFUNCTION("""COMPUTED_VALUE"""),2447)</f>
        <v>2447</v>
      </c>
    </row>
    <row r="179" spans="1:2" x14ac:dyDescent="0.25">
      <c r="A179" s="2">
        <f ca="1">IFERROR(__xludf.DUMMYFUNCTION("""COMPUTED_VALUE"""),44069)</f>
        <v>44069</v>
      </c>
      <c r="B179" s="5">
        <f ca="1">IFERROR(__xludf.DUMMYFUNCTION("""COMPUTED_VALUE"""),2306)</f>
        <v>2306</v>
      </c>
    </row>
    <row r="180" spans="1:2" x14ac:dyDescent="0.25">
      <c r="A180" s="2">
        <f ca="1">IFERROR(__xludf.DUMMYFUNCTION("""COMPUTED_VALUE"""),44070)</f>
        <v>44070</v>
      </c>
      <c r="B180" s="5">
        <f ca="1">IFERROR(__xludf.DUMMYFUNCTION("""COMPUTED_VALUE"""),2719)</f>
        <v>2719</v>
      </c>
    </row>
    <row r="181" spans="1:2" x14ac:dyDescent="0.25">
      <c r="A181" s="2">
        <f ca="1">IFERROR(__xludf.DUMMYFUNCTION("""COMPUTED_VALUE"""),44071)</f>
        <v>44071</v>
      </c>
      <c r="B181" s="5">
        <f ca="1">IFERROR(__xludf.DUMMYFUNCTION("""COMPUTED_VALUE"""),3003)</f>
        <v>3003</v>
      </c>
    </row>
    <row r="182" spans="1:2" x14ac:dyDescent="0.25">
      <c r="A182" s="2">
        <f ca="1">IFERROR(__xludf.DUMMYFUNCTION("""COMPUTED_VALUE"""),44072)</f>
        <v>44072</v>
      </c>
      <c r="B182" s="5">
        <f ca="1">IFERROR(__xludf.DUMMYFUNCTION("""COMPUTED_VALUE"""),3308)</f>
        <v>3308</v>
      </c>
    </row>
    <row r="183" spans="1:2" x14ac:dyDescent="0.25">
      <c r="A183" s="2">
        <f ca="1">IFERROR(__xludf.DUMMYFUNCTION("""COMPUTED_VALUE"""),44073)</f>
        <v>44073</v>
      </c>
      <c r="B183" s="5">
        <f ca="1">IFERROR(__xludf.DUMMYFUNCTION("""COMPUTED_VALUE"""),2858)</f>
        <v>2858</v>
      </c>
    </row>
    <row r="184" spans="1:2" x14ac:dyDescent="0.25">
      <c r="A184" s="2">
        <f ca="1">IFERROR(__xludf.DUMMYFUNCTION("""COMPUTED_VALUE"""),44074)</f>
        <v>44074</v>
      </c>
      <c r="B184" s="5">
        <f ca="1">IFERROR(__xludf.DUMMYFUNCTION("""COMPUTED_VALUE"""),2743)</f>
        <v>2743</v>
      </c>
    </row>
    <row r="185" spans="1:2" x14ac:dyDescent="0.25">
      <c r="A185" s="2">
        <f ca="1">IFERROR(__xludf.DUMMYFUNCTION("""COMPUTED_VALUE"""),44075)</f>
        <v>44075</v>
      </c>
      <c r="B185" s="5">
        <f ca="1">IFERROR(__xludf.DUMMYFUNCTION("""COMPUTED_VALUE"""),2775)</f>
        <v>2775</v>
      </c>
    </row>
    <row r="186" spans="1:2" x14ac:dyDescent="0.25">
      <c r="A186" s="2">
        <f ca="1">IFERROR(__xludf.DUMMYFUNCTION("""COMPUTED_VALUE"""),44076)</f>
        <v>44076</v>
      </c>
      <c r="B186" s="5">
        <f ca="1">IFERROR(__xludf.DUMMYFUNCTION("""COMPUTED_VALUE"""),3075)</f>
        <v>3075</v>
      </c>
    </row>
    <row r="187" spans="1:2" x14ac:dyDescent="0.25">
      <c r="A187" s="2">
        <f ca="1">IFERROR(__xludf.DUMMYFUNCTION("""COMPUTED_VALUE"""),44077)</f>
        <v>44077</v>
      </c>
      <c r="B187" s="5">
        <f ca="1">IFERROR(__xludf.DUMMYFUNCTION("""COMPUTED_VALUE"""),3622)</f>
        <v>3622</v>
      </c>
    </row>
    <row r="188" spans="1:2" x14ac:dyDescent="0.25">
      <c r="A188" s="2">
        <f ca="1">IFERROR(__xludf.DUMMYFUNCTION("""COMPUTED_VALUE"""),44078)</f>
        <v>44078</v>
      </c>
      <c r="B188" s="5">
        <f ca="1">IFERROR(__xludf.DUMMYFUNCTION("""COMPUTED_VALUE"""),3269)</f>
        <v>3269</v>
      </c>
    </row>
    <row r="189" spans="1:2" x14ac:dyDescent="0.25">
      <c r="A189" s="2">
        <f ca="1">IFERROR(__xludf.DUMMYFUNCTION("""COMPUTED_VALUE"""),44079)</f>
        <v>44079</v>
      </c>
      <c r="B189" s="5">
        <f ca="1">IFERROR(__xludf.DUMMYFUNCTION("""COMPUTED_VALUE"""),3128)</f>
        <v>3128</v>
      </c>
    </row>
    <row r="190" spans="1:2" x14ac:dyDescent="0.25">
      <c r="A190" s="2">
        <f ca="1">IFERROR(__xludf.DUMMYFUNCTION("""COMPUTED_VALUE"""),44080)</f>
        <v>44080</v>
      </c>
      <c r="B190" s="5">
        <f ca="1">IFERROR(__xludf.DUMMYFUNCTION("""COMPUTED_VALUE"""),3444)</f>
        <v>3444</v>
      </c>
    </row>
    <row r="191" spans="1:2" x14ac:dyDescent="0.25">
      <c r="A191" s="2">
        <f ca="1">IFERROR(__xludf.DUMMYFUNCTION("""COMPUTED_VALUE"""),44081)</f>
        <v>44081</v>
      </c>
      <c r="B191" s="5">
        <f ca="1">IFERROR(__xludf.DUMMYFUNCTION("""COMPUTED_VALUE"""),2880)</f>
        <v>2880</v>
      </c>
    </row>
    <row r="192" spans="1:2" x14ac:dyDescent="0.25">
      <c r="A192" s="2">
        <f ca="1">IFERROR(__xludf.DUMMYFUNCTION("""COMPUTED_VALUE"""),44082)</f>
        <v>44082</v>
      </c>
      <c r="B192" s="5">
        <f ca="1">IFERROR(__xludf.DUMMYFUNCTION("""COMPUTED_VALUE"""),3046)</f>
        <v>3046</v>
      </c>
    </row>
    <row r="193" spans="1:2" x14ac:dyDescent="0.25">
      <c r="A193" s="2">
        <f ca="1">IFERROR(__xludf.DUMMYFUNCTION("""COMPUTED_VALUE"""),44083)</f>
        <v>44083</v>
      </c>
      <c r="B193" s="5">
        <f ca="1">IFERROR(__xludf.DUMMYFUNCTION("""COMPUTED_VALUE"""),3307)</f>
        <v>3307</v>
      </c>
    </row>
    <row r="194" spans="1:2" x14ac:dyDescent="0.25">
      <c r="A194" s="2">
        <f ca="1">IFERROR(__xludf.DUMMYFUNCTION("""COMPUTED_VALUE"""),44084)</f>
        <v>44084</v>
      </c>
      <c r="B194" s="5">
        <f ca="1">IFERROR(__xludf.DUMMYFUNCTION("""COMPUTED_VALUE"""),3861)</f>
        <v>3861</v>
      </c>
    </row>
    <row r="195" spans="1:2" x14ac:dyDescent="0.25">
      <c r="A195" s="2">
        <f ca="1">IFERROR(__xludf.DUMMYFUNCTION("""COMPUTED_VALUE"""),44085)</f>
        <v>44085</v>
      </c>
      <c r="B195" s="5">
        <f ca="1">IFERROR(__xludf.DUMMYFUNCTION("""COMPUTED_VALUE"""),3737)</f>
        <v>3737</v>
      </c>
    </row>
    <row r="196" spans="1:2" x14ac:dyDescent="0.25">
      <c r="A196" s="2">
        <f ca="1">IFERROR(__xludf.DUMMYFUNCTION("""COMPUTED_VALUE"""),44086)</f>
        <v>44086</v>
      </c>
      <c r="B196" s="5">
        <f ca="1">IFERROR(__xludf.DUMMYFUNCTION("""COMPUTED_VALUE"""),3806)</f>
        <v>3806</v>
      </c>
    </row>
    <row r="197" spans="1:2" x14ac:dyDescent="0.25">
      <c r="A197" s="2">
        <f ca="1">IFERROR(__xludf.DUMMYFUNCTION("""COMPUTED_VALUE"""),44087)</f>
        <v>44087</v>
      </c>
      <c r="B197" s="5">
        <f ca="1">IFERROR(__xludf.DUMMYFUNCTION("""COMPUTED_VALUE"""),3636)</f>
        <v>3636</v>
      </c>
    </row>
    <row r="198" spans="1:2" x14ac:dyDescent="0.25">
      <c r="A198" s="2">
        <f ca="1">IFERROR(__xludf.DUMMYFUNCTION("""COMPUTED_VALUE"""),44088)</f>
        <v>44088</v>
      </c>
      <c r="B198" s="5">
        <f ca="1">IFERROR(__xludf.DUMMYFUNCTION("""COMPUTED_VALUE"""),3141)</f>
        <v>3141</v>
      </c>
    </row>
    <row r="199" spans="1:2" x14ac:dyDescent="0.25">
      <c r="A199" s="2">
        <f ca="1">IFERROR(__xludf.DUMMYFUNCTION("""COMPUTED_VALUE"""),44089)</f>
        <v>44089</v>
      </c>
      <c r="B199" s="5">
        <f ca="1">IFERROR(__xludf.DUMMYFUNCTION("""COMPUTED_VALUE"""),3507)</f>
        <v>3507</v>
      </c>
    </row>
    <row r="200" spans="1:2" x14ac:dyDescent="0.25">
      <c r="A200" s="2">
        <f ca="1">IFERROR(__xludf.DUMMYFUNCTION("""COMPUTED_VALUE"""),44090)</f>
        <v>44090</v>
      </c>
      <c r="B200" s="5">
        <f ca="1">IFERROR(__xludf.DUMMYFUNCTION("""COMPUTED_VALUE"""),3963)</f>
        <v>3963</v>
      </c>
    </row>
    <row r="201" spans="1:2" x14ac:dyDescent="0.25">
      <c r="A201" s="2">
        <f ca="1">IFERROR(__xludf.DUMMYFUNCTION("""COMPUTED_VALUE"""),44091)</f>
        <v>44091</v>
      </c>
      <c r="B201" s="5">
        <f ca="1">IFERROR(__xludf.DUMMYFUNCTION("""COMPUTED_VALUE"""),3635)</f>
        <v>3635</v>
      </c>
    </row>
    <row r="202" spans="1:2" x14ac:dyDescent="0.25">
      <c r="A202" s="2">
        <f ca="1">IFERROR(__xludf.DUMMYFUNCTION("""COMPUTED_VALUE"""),44092)</f>
        <v>44092</v>
      </c>
      <c r="B202" s="5">
        <f ca="1">IFERROR(__xludf.DUMMYFUNCTION("""COMPUTED_VALUE"""),3891)</f>
        <v>3891</v>
      </c>
    </row>
    <row r="203" spans="1:2" x14ac:dyDescent="0.25">
      <c r="A203" s="2">
        <f ca="1">IFERROR(__xludf.DUMMYFUNCTION("""COMPUTED_VALUE"""),44093)</f>
        <v>44093</v>
      </c>
      <c r="B203" s="5">
        <f ca="1">IFERROR(__xludf.DUMMYFUNCTION("""COMPUTED_VALUE"""),4168)</f>
        <v>4168</v>
      </c>
    </row>
    <row r="204" spans="1:2" x14ac:dyDescent="0.25">
      <c r="A204" s="2">
        <f ca="1">IFERROR(__xludf.DUMMYFUNCTION("""COMPUTED_VALUE"""),44094)</f>
        <v>44094</v>
      </c>
      <c r="B204" s="5">
        <f ca="1">IFERROR(__xludf.DUMMYFUNCTION("""COMPUTED_VALUE"""),3989)</f>
        <v>3989</v>
      </c>
    </row>
    <row r="205" spans="1:2" x14ac:dyDescent="0.25">
      <c r="A205" s="2">
        <f ca="1">IFERROR(__xludf.DUMMYFUNCTION("""COMPUTED_VALUE"""),44095)</f>
        <v>44095</v>
      </c>
      <c r="B205" s="5">
        <f ca="1">IFERROR(__xludf.DUMMYFUNCTION("""COMPUTED_VALUE"""),4176)</f>
        <v>4176</v>
      </c>
    </row>
    <row r="206" spans="1:2" x14ac:dyDescent="0.25">
      <c r="A206" s="2">
        <f ca="1">IFERROR(__xludf.DUMMYFUNCTION("""COMPUTED_VALUE"""),44096)</f>
        <v>44096</v>
      </c>
      <c r="B206" s="5">
        <f ca="1">IFERROR(__xludf.DUMMYFUNCTION("""COMPUTED_VALUE"""),4071)</f>
        <v>4071</v>
      </c>
    </row>
    <row r="207" spans="1:2" x14ac:dyDescent="0.25">
      <c r="A207" s="2">
        <f ca="1">IFERROR(__xludf.DUMMYFUNCTION("""COMPUTED_VALUE"""),44097)</f>
        <v>44097</v>
      </c>
      <c r="B207" s="5">
        <f ca="1">IFERROR(__xludf.DUMMYFUNCTION("""COMPUTED_VALUE"""),4465)</f>
        <v>4465</v>
      </c>
    </row>
    <row r="208" spans="1:2" x14ac:dyDescent="0.25">
      <c r="A208" s="2">
        <f ca="1">IFERROR(__xludf.DUMMYFUNCTION("""COMPUTED_VALUE"""),44098)</f>
        <v>44098</v>
      </c>
      <c r="B208" s="5">
        <f ca="1">IFERROR(__xludf.DUMMYFUNCTION("""COMPUTED_VALUE"""),4634)</f>
        <v>4634</v>
      </c>
    </row>
    <row r="209" spans="1:2" x14ac:dyDescent="0.25">
      <c r="A209" s="2">
        <f ca="1">IFERROR(__xludf.DUMMYFUNCTION("""COMPUTED_VALUE"""),44099)</f>
        <v>44099</v>
      </c>
      <c r="B209" s="5">
        <f ca="1">IFERROR(__xludf.DUMMYFUNCTION("""COMPUTED_VALUE"""),4823)</f>
        <v>4823</v>
      </c>
    </row>
    <row r="210" spans="1:2" x14ac:dyDescent="0.25">
      <c r="A210" s="2">
        <f ca="1">IFERROR(__xludf.DUMMYFUNCTION("""COMPUTED_VALUE"""),44100)</f>
        <v>44100</v>
      </c>
      <c r="B210" s="5">
        <f ca="1">IFERROR(__xludf.DUMMYFUNCTION("""COMPUTED_VALUE"""),4494)</f>
        <v>4494</v>
      </c>
    </row>
    <row r="211" spans="1:2" x14ac:dyDescent="0.25">
      <c r="A211" s="2">
        <f ca="1">IFERROR(__xludf.DUMMYFUNCTION("""COMPUTED_VALUE"""),44101)</f>
        <v>44101</v>
      </c>
      <c r="B211" s="5">
        <f ca="1">IFERROR(__xludf.DUMMYFUNCTION("""COMPUTED_VALUE"""),3874)</f>
        <v>3874</v>
      </c>
    </row>
    <row r="212" spans="1:2" x14ac:dyDescent="0.25">
      <c r="A212" s="2">
        <f ca="1">IFERROR(__xludf.DUMMYFUNCTION("""COMPUTED_VALUE"""),44102)</f>
        <v>44102</v>
      </c>
      <c r="B212" s="5">
        <f ca="1">IFERROR(__xludf.DUMMYFUNCTION("""COMPUTED_VALUE"""),3509)</f>
        <v>3509</v>
      </c>
    </row>
    <row r="213" spans="1:2" x14ac:dyDescent="0.25">
      <c r="A213" s="2">
        <f ca="1">IFERROR(__xludf.DUMMYFUNCTION("""COMPUTED_VALUE"""),44103)</f>
        <v>44103</v>
      </c>
      <c r="B213" s="5">
        <f ca="1">IFERROR(__xludf.DUMMYFUNCTION("""COMPUTED_VALUE"""),4002)</f>
        <v>4002</v>
      </c>
    </row>
    <row r="214" spans="1:2" x14ac:dyDescent="0.25">
      <c r="A214" s="2">
        <f ca="1">IFERROR(__xludf.DUMMYFUNCTION("""COMPUTED_VALUE"""),44104)</f>
        <v>44104</v>
      </c>
      <c r="B214" s="5">
        <f ca="1">IFERROR(__xludf.DUMMYFUNCTION("""COMPUTED_VALUE"""),4284)</f>
        <v>4284</v>
      </c>
    </row>
    <row r="215" spans="1:2" x14ac:dyDescent="0.25">
      <c r="A215" s="2">
        <f ca="1">IFERROR(__xludf.DUMMYFUNCTION("""COMPUTED_VALUE"""),44105)</f>
        <v>44105</v>
      </c>
      <c r="B215" s="5">
        <f ca="1">IFERROR(__xludf.DUMMYFUNCTION("""COMPUTED_VALUE"""),4174)</f>
        <v>4174</v>
      </c>
    </row>
    <row r="216" spans="1:2" x14ac:dyDescent="0.25">
      <c r="A216" s="2">
        <f ca="1">IFERROR(__xludf.DUMMYFUNCTION("""COMPUTED_VALUE"""),44106)</f>
        <v>44106</v>
      </c>
      <c r="B216" s="5">
        <f ca="1">IFERROR(__xludf.DUMMYFUNCTION("""COMPUTED_VALUE"""),4317)</f>
        <v>4317</v>
      </c>
    </row>
    <row r="217" spans="1:2" x14ac:dyDescent="0.25">
      <c r="A217" s="2">
        <f ca="1">IFERROR(__xludf.DUMMYFUNCTION("""COMPUTED_VALUE"""),44107)</f>
        <v>44107</v>
      </c>
      <c r="B217" s="5">
        <f ca="1">IFERROR(__xludf.DUMMYFUNCTION("""COMPUTED_VALUE"""),4007)</f>
        <v>4007</v>
      </c>
    </row>
    <row r="218" spans="1:2" x14ac:dyDescent="0.25">
      <c r="A218" s="2">
        <f ca="1">IFERROR(__xludf.DUMMYFUNCTION("""COMPUTED_VALUE"""),44108)</f>
        <v>44108</v>
      </c>
      <c r="B218" s="5">
        <f ca="1">IFERROR(__xludf.DUMMYFUNCTION("""COMPUTED_VALUE"""),3992)</f>
        <v>3992</v>
      </c>
    </row>
    <row r="219" spans="1:2" x14ac:dyDescent="0.25">
      <c r="A219" s="2">
        <f ca="1">IFERROR(__xludf.DUMMYFUNCTION("""COMPUTED_VALUE"""),44109)</f>
        <v>44109</v>
      </c>
      <c r="B219" s="5">
        <f ca="1">IFERROR(__xludf.DUMMYFUNCTION("""COMPUTED_VALUE"""),3622)</f>
        <v>3622</v>
      </c>
    </row>
    <row r="220" spans="1:2" x14ac:dyDescent="0.25">
      <c r="A220" s="2">
        <f ca="1">IFERROR(__xludf.DUMMYFUNCTION("""COMPUTED_VALUE"""),44110)</f>
        <v>44110</v>
      </c>
      <c r="B220" s="5">
        <f ca="1">IFERROR(__xludf.DUMMYFUNCTION("""COMPUTED_VALUE"""),4056)</f>
        <v>4056</v>
      </c>
    </row>
    <row r="221" spans="1:2" x14ac:dyDescent="0.25">
      <c r="A221" s="2">
        <f ca="1">IFERROR(__xludf.DUMMYFUNCTION("""COMPUTED_VALUE"""),44111)</f>
        <v>44111</v>
      </c>
      <c r="B221" s="5">
        <f ca="1">IFERROR(__xludf.DUMMYFUNCTION("""COMPUTED_VALUE"""),4538)</f>
        <v>4538</v>
      </c>
    </row>
    <row r="222" spans="1:2" x14ac:dyDescent="0.25">
      <c r="A222" s="2">
        <f ca="1">IFERROR(__xludf.DUMMYFUNCTION("""COMPUTED_VALUE"""),44112)</f>
        <v>44112</v>
      </c>
      <c r="B222" s="5">
        <f ca="1">IFERROR(__xludf.DUMMYFUNCTION("""COMPUTED_VALUE"""),4850)</f>
        <v>4850</v>
      </c>
    </row>
    <row r="223" spans="1:2" x14ac:dyDescent="0.25">
      <c r="A223" s="2">
        <f ca="1">IFERROR(__xludf.DUMMYFUNCTION("""COMPUTED_VALUE"""),44113)</f>
        <v>44113</v>
      </c>
      <c r="B223" s="5">
        <f ca="1">IFERROR(__xludf.DUMMYFUNCTION("""COMPUTED_VALUE"""),4094)</f>
        <v>4094</v>
      </c>
    </row>
    <row r="224" spans="1:2" x14ac:dyDescent="0.25">
      <c r="A224" s="2">
        <f ca="1">IFERROR(__xludf.DUMMYFUNCTION("""COMPUTED_VALUE"""),44114)</f>
        <v>44114</v>
      </c>
      <c r="B224" s="5">
        <f ca="1">IFERROR(__xludf.DUMMYFUNCTION("""COMPUTED_VALUE"""),4294)</f>
        <v>4294</v>
      </c>
    </row>
    <row r="225" spans="1:2" x14ac:dyDescent="0.25">
      <c r="A225" s="2">
        <f ca="1">IFERROR(__xludf.DUMMYFUNCTION("""COMPUTED_VALUE"""),44115)</f>
        <v>44115</v>
      </c>
      <c r="B225" s="5">
        <f ca="1">IFERROR(__xludf.DUMMYFUNCTION("""COMPUTED_VALUE"""),4497)</f>
        <v>4497</v>
      </c>
    </row>
    <row r="226" spans="1:2" x14ac:dyDescent="0.25">
      <c r="A226" s="2">
        <f ca="1">IFERROR(__xludf.DUMMYFUNCTION("""COMPUTED_VALUE"""),44116)</f>
        <v>44116</v>
      </c>
      <c r="B226" s="5">
        <f ca="1">IFERROR(__xludf.DUMMYFUNCTION("""COMPUTED_VALUE"""),3267)</f>
        <v>3267</v>
      </c>
    </row>
    <row r="227" spans="1:2" x14ac:dyDescent="0.25">
      <c r="A227" s="2">
        <f ca="1">IFERROR(__xludf.DUMMYFUNCTION("""COMPUTED_VALUE"""),44117)</f>
        <v>44117</v>
      </c>
      <c r="B227" s="5">
        <f ca="1">IFERROR(__xludf.DUMMYFUNCTION("""COMPUTED_VALUE"""),3906)</f>
        <v>3906</v>
      </c>
    </row>
    <row r="228" spans="1:2" x14ac:dyDescent="0.25">
      <c r="A228" s="2">
        <f ca="1">IFERROR(__xludf.DUMMYFUNCTION("""COMPUTED_VALUE"""),44118)</f>
        <v>44118</v>
      </c>
      <c r="B228" s="5">
        <f ca="1">IFERROR(__xludf.DUMMYFUNCTION("""COMPUTED_VALUE"""),4127)</f>
        <v>4127</v>
      </c>
    </row>
    <row r="229" spans="1:2" x14ac:dyDescent="0.25">
      <c r="A229" s="2">
        <f ca="1">IFERROR(__xludf.DUMMYFUNCTION("""COMPUTED_VALUE"""),44119)</f>
        <v>44119</v>
      </c>
      <c r="B229" s="5">
        <f ca="1">IFERROR(__xludf.DUMMYFUNCTION("""COMPUTED_VALUE"""),4411)</f>
        <v>4411</v>
      </c>
    </row>
    <row r="230" spans="1:2" x14ac:dyDescent="0.25">
      <c r="A230" s="2">
        <f ca="1">IFERROR(__xludf.DUMMYFUNCTION("""COMPUTED_VALUE"""),44120)</f>
        <v>44120</v>
      </c>
      <c r="B230" s="5">
        <f ca="1">IFERROR(__xludf.DUMMYFUNCTION("""COMPUTED_VALUE"""),4301)</f>
        <v>4301</v>
      </c>
    </row>
    <row r="231" spans="1:2" x14ac:dyDescent="0.25">
      <c r="A231" s="2">
        <f ca="1">IFERROR(__xludf.DUMMYFUNCTION("""COMPUTED_VALUE"""),44121)</f>
        <v>44121</v>
      </c>
      <c r="B231" s="5">
        <f ca="1">IFERROR(__xludf.DUMMYFUNCTION("""COMPUTED_VALUE"""),4301)</f>
        <v>4301</v>
      </c>
    </row>
    <row r="232" spans="1:2" x14ac:dyDescent="0.25">
      <c r="A232" s="2">
        <f ca="1">IFERROR(__xludf.DUMMYFUNCTION("""COMPUTED_VALUE"""),44122)</f>
        <v>44122</v>
      </c>
      <c r="B232" s="5">
        <f ca="1">IFERROR(__xludf.DUMMYFUNCTION("""COMPUTED_VALUE"""),4105)</f>
        <v>4105</v>
      </c>
    </row>
    <row r="233" spans="1:2" x14ac:dyDescent="0.25">
      <c r="A233" s="2">
        <f ca="1">IFERROR(__xludf.DUMMYFUNCTION("""COMPUTED_VALUE"""),44123)</f>
        <v>44123</v>
      </c>
      <c r="B233" s="5">
        <f ca="1">IFERROR(__xludf.DUMMYFUNCTION("""COMPUTED_VALUE"""),3373)</f>
        <v>3373</v>
      </c>
    </row>
    <row r="234" spans="1:2" x14ac:dyDescent="0.25">
      <c r="A234" s="2">
        <f ca="1">IFERROR(__xludf.DUMMYFUNCTION("""COMPUTED_VALUE"""),44124)</f>
        <v>44124</v>
      </c>
      <c r="B234" s="5">
        <f ca="1">IFERROR(__xludf.DUMMYFUNCTION("""COMPUTED_VALUE"""),3602)</f>
        <v>3602</v>
      </c>
    </row>
    <row r="235" spans="1:2" x14ac:dyDescent="0.25">
      <c r="A235" s="2">
        <f ca="1">IFERROR(__xludf.DUMMYFUNCTION("""COMPUTED_VALUE"""),44125)</f>
        <v>44125</v>
      </c>
      <c r="B235" s="5">
        <f ca="1">IFERROR(__xludf.DUMMYFUNCTION("""COMPUTED_VALUE"""),4267)</f>
        <v>4267</v>
      </c>
    </row>
    <row r="236" spans="1:2" x14ac:dyDescent="0.25">
      <c r="A236" s="2">
        <f ca="1">IFERROR(__xludf.DUMMYFUNCTION("""COMPUTED_VALUE"""),44126)</f>
        <v>44126</v>
      </c>
      <c r="B236" s="5">
        <f ca="1">IFERROR(__xludf.DUMMYFUNCTION("""COMPUTED_VALUE"""),4432)</f>
        <v>4432</v>
      </c>
    </row>
    <row r="237" spans="1:2" x14ac:dyDescent="0.25">
      <c r="A237" s="2">
        <f ca="1">IFERROR(__xludf.DUMMYFUNCTION("""COMPUTED_VALUE"""),44127)</f>
        <v>44127</v>
      </c>
      <c r="B237" s="5">
        <f ca="1">IFERROR(__xludf.DUMMYFUNCTION("""COMPUTED_VALUE"""),4369)</f>
        <v>4369</v>
      </c>
    </row>
    <row r="238" spans="1:2" x14ac:dyDescent="0.25">
      <c r="A238" s="2">
        <f ca="1">IFERROR(__xludf.DUMMYFUNCTION("""COMPUTED_VALUE"""),44128)</f>
        <v>44128</v>
      </c>
      <c r="B238" s="5">
        <f ca="1">IFERROR(__xludf.DUMMYFUNCTION("""COMPUTED_VALUE"""),4070)</f>
        <v>4070</v>
      </c>
    </row>
    <row r="239" spans="1:2" x14ac:dyDescent="0.25">
      <c r="A239" s="2">
        <f ca="1">IFERROR(__xludf.DUMMYFUNCTION("""COMPUTED_VALUE"""),44129)</f>
        <v>44129</v>
      </c>
      <c r="B239" s="5">
        <f ca="1">IFERROR(__xludf.DUMMYFUNCTION("""COMPUTED_VALUE"""),3732)</f>
        <v>3732</v>
      </c>
    </row>
    <row r="240" spans="1:2" x14ac:dyDescent="0.25">
      <c r="A240" s="2">
        <f ca="1">IFERROR(__xludf.DUMMYFUNCTION("""COMPUTED_VALUE"""),44130)</f>
        <v>44130</v>
      </c>
      <c r="B240" s="5">
        <f ca="1">IFERROR(__xludf.DUMMYFUNCTION("""COMPUTED_VALUE"""),3222)</f>
        <v>3222</v>
      </c>
    </row>
    <row r="241" spans="1:2" x14ac:dyDescent="0.25">
      <c r="A241" s="2">
        <f ca="1">IFERROR(__xludf.DUMMYFUNCTION("""COMPUTED_VALUE"""),44131)</f>
        <v>44131</v>
      </c>
      <c r="B241" s="5">
        <f ca="1">IFERROR(__xludf.DUMMYFUNCTION("""COMPUTED_VALUE"""),3520)</f>
        <v>3520</v>
      </c>
    </row>
    <row r="242" spans="1:2" x14ac:dyDescent="0.25">
      <c r="A242" s="2">
        <f ca="1">IFERROR(__xludf.DUMMYFUNCTION("""COMPUTED_VALUE"""),44132)</f>
        <v>44132</v>
      </c>
      <c r="B242" s="5">
        <f ca="1">IFERROR(__xludf.DUMMYFUNCTION("""COMPUTED_VALUE"""),4029)</f>
        <v>4029</v>
      </c>
    </row>
    <row r="243" spans="1:2" x14ac:dyDescent="0.25">
      <c r="A243" s="2">
        <f ca="1">IFERROR(__xludf.DUMMYFUNCTION("""COMPUTED_VALUE"""),44133)</f>
        <v>44133</v>
      </c>
      <c r="B243" s="5">
        <f ca="1">IFERROR(__xludf.DUMMYFUNCTION("""COMPUTED_VALUE"""),3565)</f>
        <v>3565</v>
      </c>
    </row>
    <row r="244" spans="1:2" x14ac:dyDescent="0.25">
      <c r="A244" s="2">
        <f ca="1">IFERROR(__xludf.DUMMYFUNCTION("""COMPUTED_VALUE"""),44134)</f>
        <v>44134</v>
      </c>
      <c r="B244" s="5">
        <f ca="1">IFERROR(__xludf.DUMMYFUNCTION("""COMPUTED_VALUE"""),2897)</f>
        <v>2897</v>
      </c>
    </row>
    <row r="245" spans="1:2" x14ac:dyDescent="0.25">
      <c r="A245" s="2">
        <f ca="1">IFERROR(__xludf.DUMMYFUNCTION("""COMPUTED_VALUE"""),44135)</f>
        <v>44135</v>
      </c>
      <c r="B245" s="5">
        <f ca="1">IFERROR(__xludf.DUMMYFUNCTION("""COMPUTED_VALUE"""),3143)</f>
        <v>3143</v>
      </c>
    </row>
    <row r="246" spans="1:2" x14ac:dyDescent="0.25">
      <c r="A246" s="2">
        <f ca="1">IFERROR(__xludf.DUMMYFUNCTION("""COMPUTED_VALUE"""),44136)</f>
        <v>44136</v>
      </c>
      <c r="B246" s="5">
        <f ca="1">IFERROR(__xludf.DUMMYFUNCTION("""COMPUTED_VALUE"""),2696)</f>
        <v>2696</v>
      </c>
    </row>
    <row r="247" spans="1:2" x14ac:dyDescent="0.25">
      <c r="A247" s="2">
        <f ca="1">IFERROR(__xludf.DUMMYFUNCTION("""COMPUTED_VALUE"""),44137)</f>
        <v>44137</v>
      </c>
      <c r="B247" s="5">
        <f ca="1">IFERROR(__xludf.DUMMYFUNCTION("""COMPUTED_VALUE"""),2618)</f>
        <v>2618</v>
      </c>
    </row>
    <row r="248" spans="1:2" x14ac:dyDescent="0.25">
      <c r="A248" s="2">
        <f ca="1">IFERROR(__xludf.DUMMYFUNCTION("""COMPUTED_VALUE"""),44138)</f>
        <v>44138</v>
      </c>
      <c r="B248" s="5">
        <f ca="1">IFERROR(__xludf.DUMMYFUNCTION("""COMPUTED_VALUE"""),2973)</f>
        <v>2973</v>
      </c>
    </row>
    <row r="249" spans="1:2" x14ac:dyDescent="0.25">
      <c r="A249" s="2">
        <f ca="1">IFERROR(__xludf.DUMMYFUNCTION("""COMPUTED_VALUE"""),44139)</f>
        <v>44139</v>
      </c>
      <c r="B249" s="5">
        <f ca="1">IFERROR(__xludf.DUMMYFUNCTION("""COMPUTED_VALUE"""),3356)</f>
        <v>3356</v>
      </c>
    </row>
    <row r="250" spans="1:2" x14ac:dyDescent="0.25">
      <c r="A250" s="2">
        <f ca="1">IFERROR(__xludf.DUMMYFUNCTION("""COMPUTED_VALUE"""),44140)</f>
        <v>44140</v>
      </c>
      <c r="B250" s="5">
        <f ca="1">IFERROR(__xludf.DUMMYFUNCTION("""COMPUTED_VALUE"""),4065)</f>
        <v>4065</v>
      </c>
    </row>
    <row r="251" spans="1:2" x14ac:dyDescent="0.25">
      <c r="A251" s="2">
        <f ca="1">IFERROR(__xludf.DUMMYFUNCTION("""COMPUTED_VALUE"""),44141)</f>
        <v>44141</v>
      </c>
      <c r="B251" s="5">
        <f ca="1">IFERROR(__xludf.DUMMYFUNCTION("""COMPUTED_VALUE"""),3778)</f>
        <v>3778</v>
      </c>
    </row>
    <row r="252" spans="1:2" x14ac:dyDescent="0.25">
      <c r="A252" s="2">
        <f ca="1">IFERROR(__xludf.DUMMYFUNCTION("""COMPUTED_VALUE"""),44142)</f>
        <v>44142</v>
      </c>
      <c r="B252" s="5">
        <f ca="1">IFERROR(__xludf.DUMMYFUNCTION("""COMPUTED_VALUE"""),4262)</f>
        <v>4262</v>
      </c>
    </row>
    <row r="253" spans="1:2" x14ac:dyDescent="0.25">
      <c r="A253" s="2">
        <f ca="1">IFERROR(__xludf.DUMMYFUNCTION("""COMPUTED_VALUE"""),44143)</f>
        <v>44143</v>
      </c>
      <c r="B253" s="5">
        <f ca="1">IFERROR(__xludf.DUMMYFUNCTION("""COMPUTED_VALUE"""),3880)</f>
        <v>3880</v>
      </c>
    </row>
    <row r="254" spans="1:2" x14ac:dyDescent="0.25">
      <c r="A254" s="2">
        <f ca="1">IFERROR(__xludf.DUMMYFUNCTION("""COMPUTED_VALUE"""),44144)</f>
        <v>44144</v>
      </c>
      <c r="B254" s="5">
        <f ca="1">IFERROR(__xludf.DUMMYFUNCTION("""COMPUTED_VALUE"""),2853)</f>
        <v>2853</v>
      </c>
    </row>
    <row r="255" spans="1:2" x14ac:dyDescent="0.25">
      <c r="A255" s="2">
        <f ca="1">IFERROR(__xludf.DUMMYFUNCTION("""COMPUTED_VALUE"""),44145)</f>
        <v>44145</v>
      </c>
      <c r="B255" s="5">
        <f ca="1">IFERROR(__xludf.DUMMYFUNCTION("""COMPUTED_VALUE"""),3779)</f>
        <v>3779</v>
      </c>
    </row>
    <row r="256" spans="1:2" x14ac:dyDescent="0.25">
      <c r="A256" s="2">
        <f ca="1">IFERROR(__xludf.DUMMYFUNCTION("""COMPUTED_VALUE"""),44146)</f>
        <v>44146</v>
      </c>
      <c r="B256" s="5">
        <f ca="1">IFERROR(__xludf.DUMMYFUNCTION("""COMPUTED_VALUE"""),3770)</f>
        <v>3770</v>
      </c>
    </row>
    <row r="257" spans="1:2" x14ac:dyDescent="0.25">
      <c r="A257" s="2">
        <f ca="1">IFERROR(__xludf.DUMMYFUNCTION("""COMPUTED_VALUE"""),44147)</f>
        <v>44147</v>
      </c>
      <c r="B257" s="5">
        <f ca="1">IFERROR(__xludf.DUMMYFUNCTION("""COMPUTED_VALUE"""),4173)</f>
        <v>4173</v>
      </c>
    </row>
    <row r="258" spans="1:2" x14ac:dyDescent="0.25">
      <c r="A258" s="2">
        <f ca="1">IFERROR(__xludf.DUMMYFUNCTION("""COMPUTED_VALUE"""),44148)</f>
        <v>44148</v>
      </c>
      <c r="B258" s="5">
        <f ca="1">IFERROR(__xludf.DUMMYFUNCTION("""COMPUTED_VALUE"""),5444)</f>
        <v>5444</v>
      </c>
    </row>
    <row r="259" spans="1:2" x14ac:dyDescent="0.25">
      <c r="A259" s="2">
        <f ca="1">IFERROR(__xludf.DUMMYFUNCTION("""COMPUTED_VALUE"""),44149)</f>
        <v>44149</v>
      </c>
      <c r="B259" s="5">
        <f ca="1">IFERROR(__xludf.DUMMYFUNCTION("""COMPUTED_VALUE"""),5272)</f>
        <v>5272</v>
      </c>
    </row>
    <row r="260" spans="1:2" x14ac:dyDescent="0.25">
      <c r="A260" s="2">
        <f ca="1">IFERROR(__xludf.DUMMYFUNCTION("""COMPUTED_VALUE"""),44150)</f>
        <v>44150</v>
      </c>
      <c r="B260" s="5">
        <f ca="1">IFERROR(__xludf.DUMMYFUNCTION("""COMPUTED_VALUE"""),4106)</f>
        <v>4106</v>
      </c>
    </row>
    <row r="261" spans="1:2" x14ac:dyDescent="0.25">
      <c r="A261" s="2">
        <f ca="1">IFERROR(__xludf.DUMMYFUNCTION("""COMPUTED_VALUE"""),44151)</f>
        <v>44151</v>
      </c>
      <c r="B261" s="5">
        <f ca="1">IFERROR(__xludf.DUMMYFUNCTION("""COMPUTED_VALUE"""),3535)</f>
        <v>3535</v>
      </c>
    </row>
    <row r="262" spans="1:2" x14ac:dyDescent="0.25">
      <c r="A262" s="2">
        <f ca="1">IFERROR(__xludf.DUMMYFUNCTION("""COMPUTED_VALUE"""),44152)</f>
        <v>44152</v>
      </c>
      <c r="B262" s="5">
        <f ca="1">IFERROR(__xludf.DUMMYFUNCTION("""COMPUTED_VALUE"""),3807)</f>
        <v>3807</v>
      </c>
    </row>
    <row r="263" spans="1:2" x14ac:dyDescent="0.25">
      <c r="A263" s="2">
        <f ca="1">IFERROR(__xludf.DUMMYFUNCTION("""COMPUTED_VALUE"""),44153)</f>
        <v>44153</v>
      </c>
      <c r="B263" s="5">
        <f ca="1">IFERROR(__xludf.DUMMYFUNCTION("""COMPUTED_VALUE"""),4265)</f>
        <v>4265</v>
      </c>
    </row>
    <row r="264" spans="1:2" x14ac:dyDescent="0.25">
      <c r="A264" s="2">
        <f ca="1">IFERROR(__xludf.DUMMYFUNCTION("""COMPUTED_VALUE"""),44154)</f>
        <v>44154</v>
      </c>
      <c r="B264" s="5">
        <f ca="1">IFERROR(__xludf.DUMMYFUNCTION("""COMPUTED_VALUE"""),4798)</f>
        <v>4798</v>
      </c>
    </row>
    <row r="265" spans="1:2" x14ac:dyDescent="0.25">
      <c r="A265" s="2">
        <f ca="1">IFERROR(__xludf.DUMMYFUNCTION("""COMPUTED_VALUE"""),44155)</f>
        <v>44155</v>
      </c>
      <c r="B265" s="5">
        <f ca="1">IFERROR(__xludf.DUMMYFUNCTION("""COMPUTED_VALUE"""),4792)</f>
        <v>4792</v>
      </c>
    </row>
    <row r="266" spans="1:2" x14ac:dyDescent="0.25">
      <c r="A266" s="2">
        <f ca="1">IFERROR(__xludf.DUMMYFUNCTION("""COMPUTED_VALUE"""),44156)</f>
        <v>44156</v>
      </c>
      <c r="B266" s="5">
        <f ca="1">IFERROR(__xludf.DUMMYFUNCTION("""COMPUTED_VALUE"""),4998)</f>
        <v>4998</v>
      </c>
    </row>
    <row r="267" spans="1:2" x14ac:dyDescent="0.25">
      <c r="A267" s="2">
        <f ca="1">IFERROR(__xludf.DUMMYFUNCTION("""COMPUTED_VALUE"""),44157)</f>
        <v>44157</v>
      </c>
      <c r="B267" s="5">
        <f ca="1">IFERROR(__xludf.DUMMYFUNCTION("""COMPUTED_VALUE"""),4360)</f>
        <v>4360</v>
      </c>
    </row>
    <row r="268" spans="1:2" x14ac:dyDescent="0.25">
      <c r="A268" s="2">
        <f ca="1">IFERROR(__xludf.DUMMYFUNCTION("""COMPUTED_VALUE"""),44158)</f>
        <v>44158</v>
      </c>
      <c r="B268" s="5">
        <f ca="1">IFERROR(__xludf.DUMMYFUNCTION("""COMPUTED_VALUE"""),4442)</f>
        <v>4442</v>
      </c>
    </row>
    <row r="269" spans="1:2" x14ac:dyDescent="0.25">
      <c r="A269" s="2">
        <f ca="1">IFERROR(__xludf.DUMMYFUNCTION("""COMPUTED_VALUE"""),44159)</f>
        <v>44159</v>
      </c>
      <c r="B269" s="5">
        <f ca="1">IFERROR(__xludf.DUMMYFUNCTION("""COMPUTED_VALUE"""),4192)</f>
        <v>4192</v>
      </c>
    </row>
    <row r="270" spans="1:2" x14ac:dyDescent="0.25">
      <c r="A270" s="2">
        <f ca="1">IFERROR(__xludf.DUMMYFUNCTION("""COMPUTED_VALUE"""),44160)</f>
        <v>44160</v>
      </c>
      <c r="B270" s="5">
        <f ca="1">IFERROR(__xludf.DUMMYFUNCTION("""COMPUTED_VALUE"""),5534)</f>
        <v>5534</v>
      </c>
    </row>
    <row r="271" spans="1:2" x14ac:dyDescent="0.25">
      <c r="A271" s="2">
        <f ca="1">IFERROR(__xludf.DUMMYFUNCTION("""COMPUTED_VALUE"""),44161)</f>
        <v>44161</v>
      </c>
      <c r="B271" s="5">
        <f ca="1">IFERROR(__xludf.DUMMYFUNCTION("""COMPUTED_VALUE"""),4917)</f>
        <v>4917</v>
      </c>
    </row>
    <row r="272" spans="1:2" x14ac:dyDescent="0.25">
      <c r="A272" s="2">
        <f ca="1">IFERROR(__xludf.DUMMYFUNCTION("""COMPUTED_VALUE"""),44162)</f>
        <v>44162</v>
      </c>
      <c r="B272" s="5">
        <f ca="1">IFERROR(__xludf.DUMMYFUNCTION("""COMPUTED_VALUE"""),5828)</f>
        <v>5828</v>
      </c>
    </row>
    <row r="273" spans="1:2" x14ac:dyDescent="0.25">
      <c r="A273" s="2">
        <f ca="1">IFERROR(__xludf.DUMMYFUNCTION("""COMPUTED_VALUE"""),44163)</f>
        <v>44163</v>
      </c>
      <c r="B273" s="5">
        <f ca="1">IFERROR(__xludf.DUMMYFUNCTION("""COMPUTED_VALUE"""),5418)</f>
        <v>5418</v>
      </c>
    </row>
    <row r="274" spans="1:2" x14ac:dyDescent="0.25">
      <c r="A274" s="2">
        <f ca="1">IFERROR(__xludf.DUMMYFUNCTION("""COMPUTED_VALUE"""),44164)</f>
        <v>44164</v>
      </c>
      <c r="B274" s="5">
        <f ca="1">IFERROR(__xludf.DUMMYFUNCTION("""COMPUTED_VALUE"""),6267)</f>
        <v>6267</v>
      </c>
    </row>
    <row r="275" spans="1:2" x14ac:dyDescent="0.25">
      <c r="A275" s="2">
        <f ca="1">IFERROR(__xludf.DUMMYFUNCTION("""COMPUTED_VALUE"""),44165)</f>
        <v>44165</v>
      </c>
      <c r="B275" s="5">
        <f ca="1">IFERROR(__xludf.DUMMYFUNCTION("""COMPUTED_VALUE"""),4617)</f>
        <v>4617</v>
      </c>
    </row>
    <row r="276" spans="1:2" x14ac:dyDescent="0.25">
      <c r="A276" s="2">
        <f ca="1">IFERROR(__xludf.DUMMYFUNCTION("""COMPUTED_VALUE"""),44166)</f>
        <v>44166</v>
      </c>
      <c r="B276" s="5">
        <f ca="1">IFERROR(__xludf.DUMMYFUNCTION("""COMPUTED_VALUE"""),5092)</f>
        <v>5092</v>
      </c>
    </row>
    <row r="277" spans="1:2" x14ac:dyDescent="0.25">
      <c r="A277" s="2">
        <f ca="1">IFERROR(__xludf.DUMMYFUNCTION("""COMPUTED_VALUE"""),44167)</f>
        <v>44167</v>
      </c>
      <c r="B277" s="5">
        <f ca="1">IFERROR(__xludf.DUMMYFUNCTION("""COMPUTED_VALUE"""),5533)</f>
        <v>5533</v>
      </c>
    </row>
    <row r="278" spans="1:2" x14ac:dyDescent="0.25">
      <c r="A278" s="2">
        <f ca="1">IFERROR(__xludf.DUMMYFUNCTION("""COMPUTED_VALUE"""),44168)</f>
        <v>44168</v>
      </c>
      <c r="B278" s="5">
        <f ca="1">IFERROR(__xludf.DUMMYFUNCTION("""COMPUTED_VALUE"""),8369)</f>
        <v>8369</v>
      </c>
    </row>
    <row r="279" spans="1:2" x14ac:dyDescent="0.25">
      <c r="A279" s="2">
        <f ca="1">IFERROR(__xludf.DUMMYFUNCTION("""COMPUTED_VALUE"""),44169)</f>
        <v>44169</v>
      </c>
      <c r="B279" s="5">
        <f ca="1">IFERROR(__xludf.DUMMYFUNCTION("""COMPUTED_VALUE"""),5803)</f>
        <v>5803</v>
      </c>
    </row>
    <row r="280" spans="1:2" x14ac:dyDescent="0.25">
      <c r="A280" s="2">
        <f ca="1">IFERROR(__xludf.DUMMYFUNCTION("""COMPUTED_VALUE"""),44170)</f>
        <v>44170</v>
      </c>
      <c r="B280" s="5">
        <f ca="1">IFERROR(__xludf.DUMMYFUNCTION("""COMPUTED_VALUE"""),6027)</f>
        <v>6027</v>
      </c>
    </row>
    <row r="281" spans="1:2" x14ac:dyDescent="0.25">
      <c r="A281" s="2">
        <f ca="1">IFERROR(__xludf.DUMMYFUNCTION("""COMPUTED_VALUE"""),44171)</f>
        <v>44171</v>
      </c>
      <c r="B281" s="5">
        <f ca="1">IFERROR(__xludf.DUMMYFUNCTION("""COMPUTED_VALUE"""),6089)</f>
        <v>6089</v>
      </c>
    </row>
    <row r="282" spans="1:2" x14ac:dyDescent="0.25">
      <c r="A282" s="2">
        <f ca="1">IFERROR(__xludf.DUMMYFUNCTION("""COMPUTED_VALUE"""),44172)</f>
        <v>44172</v>
      </c>
      <c r="B282" s="5">
        <f ca="1">IFERROR(__xludf.DUMMYFUNCTION("""COMPUTED_VALUE"""),5754)</f>
        <v>5754</v>
      </c>
    </row>
    <row r="283" spans="1:2" x14ac:dyDescent="0.25">
      <c r="A283" s="2">
        <f ca="1">IFERROR(__xludf.DUMMYFUNCTION("""COMPUTED_VALUE"""),44173)</f>
        <v>44173</v>
      </c>
      <c r="B283" s="5">
        <f ca="1">IFERROR(__xludf.DUMMYFUNCTION("""COMPUTED_VALUE"""),5292)</f>
        <v>5292</v>
      </c>
    </row>
    <row r="284" spans="1:2" x14ac:dyDescent="0.25">
      <c r="A284" s="2">
        <f ca="1">IFERROR(__xludf.DUMMYFUNCTION("""COMPUTED_VALUE"""),44174)</f>
        <v>44174</v>
      </c>
      <c r="B284" s="5">
        <f ca="1">IFERROR(__xludf.DUMMYFUNCTION("""COMPUTED_VALUE"""),6058)</f>
        <v>6058</v>
      </c>
    </row>
    <row r="285" spans="1:2" x14ac:dyDescent="0.25">
      <c r="A285" s="2">
        <f ca="1">IFERROR(__xludf.DUMMYFUNCTION("""COMPUTED_VALUE"""),44175)</f>
        <v>44175</v>
      </c>
      <c r="B285" s="5">
        <f ca="1">IFERROR(__xludf.DUMMYFUNCTION("""COMPUTED_VALUE"""),6033)</f>
        <v>6033</v>
      </c>
    </row>
    <row r="286" spans="1:2" x14ac:dyDescent="0.25">
      <c r="A286" s="2">
        <f ca="1">IFERROR(__xludf.DUMMYFUNCTION("""COMPUTED_VALUE"""),44176)</f>
        <v>44176</v>
      </c>
      <c r="B286" s="5">
        <f ca="1">IFERROR(__xludf.DUMMYFUNCTION("""COMPUTED_VALUE"""),6310)</f>
        <v>6310</v>
      </c>
    </row>
    <row r="287" spans="1:2" x14ac:dyDescent="0.25">
      <c r="A287" s="2">
        <f ca="1">IFERROR(__xludf.DUMMYFUNCTION("""COMPUTED_VALUE"""),44177)</f>
        <v>44177</v>
      </c>
      <c r="B287" s="5">
        <f ca="1">IFERROR(__xludf.DUMMYFUNCTION("""COMPUTED_VALUE"""),6388)</f>
        <v>6388</v>
      </c>
    </row>
    <row r="288" spans="1:2" x14ac:dyDescent="0.25">
      <c r="A288" s="2">
        <f ca="1">IFERROR(__xludf.DUMMYFUNCTION("""COMPUTED_VALUE"""),44178)</f>
        <v>44178</v>
      </c>
      <c r="B288" s="5">
        <f ca="1">IFERROR(__xludf.DUMMYFUNCTION("""COMPUTED_VALUE"""),6189)</f>
        <v>6189</v>
      </c>
    </row>
    <row r="289" spans="1:2" x14ac:dyDescent="0.25">
      <c r="A289" s="2">
        <f ca="1">IFERROR(__xludf.DUMMYFUNCTION("""COMPUTED_VALUE"""),44179)</f>
        <v>44179</v>
      </c>
      <c r="B289" s="5">
        <f ca="1">IFERROR(__xludf.DUMMYFUNCTION("""COMPUTED_VALUE"""),5489)</f>
        <v>5489</v>
      </c>
    </row>
    <row r="290" spans="1:2" x14ac:dyDescent="0.25">
      <c r="A290" s="2">
        <f ca="1">IFERROR(__xludf.DUMMYFUNCTION("""COMPUTED_VALUE"""),44180)</f>
        <v>44180</v>
      </c>
      <c r="B290" s="5">
        <f ca="1">IFERROR(__xludf.DUMMYFUNCTION("""COMPUTED_VALUE"""),6120)</f>
        <v>6120</v>
      </c>
    </row>
    <row r="291" spans="1:2" x14ac:dyDescent="0.25">
      <c r="A291" s="2">
        <f ca="1">IFERROR(__xludf.DUMMYFUNCTION("""COMPUTED_VALUE"""),44181)</f>
        <v>44181</v>
      </c>
      <c r="B291" s="5">
        <f ca="1">IFERROR(__xludf.DUMMYFUNCTION("""COMPUTED_VALUE"""),6725)</f>
        <v>6725</v>
      </c>
    </row>
    <row r="292" spans="1:2" x14ac:dyDescent="0.25">
      <c r="A292" s="2">
        <f ca="1">IFERROR(__xludf.DUMMYFUNCTION("""COMPUTED_VALUE"""),44182)</f>
        <v>44182</v>
      </c>
      <c r="B292" s="5">
        <f ca="1">IFERROR(__xludf.DUMMYFUNCTION("""COMPUTED_VALUE"""),7354)</f>
        <v>7354</v>
      </c>
    </row>
    <row r="293" spans="1:2" x14ac:dyDescent="0.25">
      <c r="A293" s="2">
        <f ca="1">IFERROR(__xludf.DUMMYFUNCTION("""COMPUTED_VALUE"""),44183)</f>
        <v>44183</v>
      </c>
      <c r="B293" s="5">
        <f ca="1">IFERROR(__xludf.DUMMYFUNCTION("""COMPUTED_VALUE"""),6689)</f>
        <v>6689</v>
      </c>
    </row>
    <row r="294" spans="1:2" x14ac:dyDescent="0.25">
      <c r="A294" s="2">
        <f ca="1">IFERROR(__xludf.DUMMYFUNCTION("""COMPUTED_VALUE"""),44184)</f>
        <v>44184</v>
      </c>
      <c r="B294" s="5">
        <f ca="1">IFERROR(__xludf.DUMMYFUNCTION("""COMPUTED_VALUE"""),7751)</f>
        <v>7751</v>
      </c>
    </row>
    <row r="295" spans="1:2" x14ac:dyDescent="0.25">
      <c r="A295" s="2">
        <f ca="1">IFERROR(__xludf.DUMMYFUNCTION("""COMPUTED_VALUE"""),44185)</f>
        <v>44185</v>
      </c>
      <c r="B295" s="5">
        <f ca="1">IFERROR(__xludf.DUMMYFUNCTION("""COMPUTED_VALUE"""),6982)</f>
        <v>6982</v>
      </c>
    </row>
    <row r="296" spans="1:2" x14ac:dyDescent="0.25">
      <c r="A296" s="2">
        <f ca="1">IFERROR(__xludf.DUMMYFUNCTION("""COMPUTED_VALUE"""),44186)</f>
        <v>44186</v>
      </c>
      <c r="B296" s="5">
        <f ca="1">IFERROR(__xludf.DUMMYFUNCTION("""COMPUTED_VALUE"""),6848)</f>
        <v>6848</v>
      </c>
    </row>
    <row r="297" spans="1:2" x14ac:dyDescent="0.25">
      <c r="A297" s="2">
        <f ca="1">IFERROR(__xludf.DUMMYFUNCTION("""COMPUTED_VALUE"""),44187)</f>
        <v>44187</v>
      </c>
      <c r="B297" s="5">
        <f ca="1">IFERROR(__xludf.DUMMYFUNCTION("""COMPUTED_VALUE"""),6347)</f>
        <v>6347</v>
      </c>
    </row>
    <row r="298" spans="1:2" x14ac:dyDescent="0.25">
      <c r="A298" s="2">
        <f ca="1">IFERROR(__xludf.DUMMYFUNCTION("""COMPUTED_VALUE"""),44188)</f>
        <v>44188</v>
      </c>
      <c r="B298" s="5">
        <f ca="1">IFERROR(__xludf.DUMMYFUNCTION("""COMPUTED_VALUE"""),7514)</f>
        <v>7514</v>
      </c>
    </row>
    <row r="299" spans="1:2" x14ac:dyDescent="0.25">
      <c r="A299" s="2">
        <f ca="1">IFERROR(__xludf.DUMMYFUNCTION("""COMPUTED_VALUE"""),44189)</f>
        <v>44189</v>
      </c>
      <c r="B299" s="5">
        <f ca="1">IFERROR(__xludf.DUMMYFUNCTION("""COMPUTED_VALUE"""),7199)</f>
        <v>7199</v>
      </c>
    </row>
    <row r="300" spans="1:2" x14ac:dyDescent="0.25">
      <c r="A300" s="2">
        <f ca="1">IFERROR(__xludf.DUMMYFUNCTION("""COMPUTED_VALUE"""),44190)</f>
        <v>44190</v>
      </c>
      <c r="B300" s="5">
        <f ca="1">IFERROR(__xludf.DUMMYFUNCTION("""COMPUTED_VALUE"""),7259)</f>
        <v>7259</v>
      </c>
    </row>
    <row r="301" spans="1:2" x14ac:dyDescent="0.25">
      <c r="A301" s="2">
        <f ca="1">IFERROR(__xludf.DUMMYFUNCTION("""COMPUTED_VALUE"""),44191)</f>
        <v>44191</v>
      </c>
      <c r="B301" s="5">
        <f ca="1">IFERROR(__xludf.DUMMYFUNCTION("""COMPUTED_VALUE"""),6740)</f>
        <v>6740</v>
      </c>
    </row>
    <row r="302" spans="1:2" x14ac:dyDescent="0.25">
      <c r="A302" s="2">
        <f ca="1">IFERROR(__xludf.DUMMYFUNCTION("""COMPUTED_VALUE"""),44192)</f>
        <v>44192</v>
      </c>
      <c r="B302" s="5">
        <f ca="1">IFERROR(__xludf.DUMMYFUNCTION("""COMPUTED_VALUE"""),6528)</f>
        <v>6528</v>
      </c>
    </row>
    <row r="303" spans="1:2" x14ac:dyDescent="0.25">
      <c r="A303" s="2">
        <f ca="1">IFERROR(__xludf.DUMMYFUNCTION("""COMPUTED_VALUE"""),44193)</f>
        <v>44193</v>
      </c>
      <c r="B303" s="5">
        <f ca="1">IFERROR(__xludf.DUMMYFUNCTION("""COMPUTED_VALUE"""),5854)</f>
        <v>5854</v>
      </c>
    </row>
    <row r="304" spans="1:2" x14ac:dyDescent="0.25">
      <c r="A304" s="2">
        <f ca="1">IFERROR(__xludf.DUMMYFUNCTION("""COMPUTED_VALUE"""),44194)</f>
        <v>44194</v>
      </c>
      <c r="B304" s="5">
        <f ca="1">IFERROR(__xludf.DUMMYFUNCTION("""COMPUTED_VALUE"""),7903)</f>
        <v>7903</v>
      </c>
    </row>
    <row r="305" spans="1:2" x14ac:dyDescent="0.25">
      <c r="A305" s="2">
        <f ca="1">IFERROR(__xludf.DUMMYFUNCTION("""COMPUTED_VALUE"""),44195)</f>
        <v>44195</v>
      </c>
      <c r="B305" s="5">
        <f ca="1">IFERROR(__xludf.DUMMYFUNCTION("""COMPUTED_VALUE"""),8002)</f>
        <v>8002</v>
      </c>
    </row>
    <row r="306" spans="1:2" x14ac:dyDescent="0.25">
      <c r="A306" s="2">
        <f ca="1">IFERROR(__xludf.DUMMYFUNCTION("""COMPUTED_VALUE"""),44196)</f>
        <v>44196</v>
      </c>
      <c r="B306" s="5">
        <f ca="1">IFERROR(__xludf.DUMMYFUNCTION("""COMPUTED_VALUE"""),8074)</f>
        <v>8074</v>
      </c>
    </row>
    <row r="307" spans="1:2" x14ac:dyDescent="0.25">
      <c r="A307" s="2">
        <f ca="1">IFERROR(__xludf.DUMMYFUNCTION("""COMPUTED_VALUE"""),44197)</f>
        <v>44197</v>
      </c>
      <c r="B307" s="5">
        <f ca="1">IFERROR(__xludf.DUMMYFUNCTION("""COMPUTED_VALUE"""),8072)</f>
        <v>8072</v>
      </c>
    </row>
    <row r="308" spans="1:2" x14ac:dyDescent="0.25">
      <c r="A308" s="2">
        <f ca="1">IFERROR(__xludf.DUMMYFUNCTION("""COMPUTED_VALUE"""),44198)</f>
        <v>44198</v>
      </c>
      <c r="B308" s="5">
        <f ca="1">IFERROR(__xludf.DUMMYFUNCTION("""COMPUTED_VALUE"""),7203)</f>
        <v>7203</v>
      </c>
    </row>
    <row r="309" spans="1:2" x14ac:dyDescent="0.25">
      <c r="A309" s="2">
        <f ca="1">IFERROR(__xludf.DUMMYFUNCTION("""COMPUTED_VALUE"""),44199)</f>
        <v>44199</v>
      </c>
      <c r="B309" s="5">
        <f ca="1">IFERROR(__xludf.DUMMYFUNCTION("""COMPUTED_VALUE"""),6877)</f>
        <v>6877</v>
      </c>
    </row>
    <row r="310" spans="1:2" x14ac:dyDescent="0.25">
      <c r="A310" s="2">
        <f ca="1">IFERROR(__xludf.DUMMYFUNCTION("""COMPUTED_VALUE"""),44200)</f>
        <v>44200</v>
      </c>
      <c r="B310" s="5">
        <f ca="1">IFERROR(__xludf.DUMMYFUNCTION("""COMPUTED_VALUE"""),6753)</f>
        <v>6753</v>
      </c>
    </row>
    <row r="311" spans="1:2" x14ac:dyDescent="0.25">
      <c r="A311" s="2">
        <f ca="1">IFERROR(__xludf.DUMMYFUNCTION("""COMPUTED_VALUE"""),44201)</f>
        <v>44201</v>
      </c>
      <c r="B311" s="5">
        <f ca="1">IFERROR(__xludf.DUMMYFUNCTION("""COMPUTED_VALUE"""),7445)</f>
        <v>7445</v>
      </c>
    </row>
    <row r="312" spans="1:2" x14ac:dyDescent="0.25">
      <c r="A312" s="2">
        <f ca="1">IFERROR(__xludf.DUMMYFUNCTION("""COMPUTED_VALUE"""),44202)</f>
        <v>44202</v>
      </c>
      <c r="B312" s="5">
        <f ca="1">IFERROR(__xludf.DUMMYFUNCTION("""COMPUTED_VALUE"""),8854)</f>
        <v>8854</v>
      </c>
    </row>
    <row r="313" spans="1:2" x14ac:dyDescent="0.25">
      <c r="A313" s="2">
        <f ca="1">IFERROR(__xludf.DUMMYFUNCTION("""COMPUTED_VALUE"""),44203)</f>
        <v>44203</v>
      </c>
      <c r="B313" s="5">
        <f ca="1">IFERROR(__xludf.DUMMYFUNCTION("""COMPUTED_VALUE"""),9321)</f>
        <v>9321</v>
      </c>
    </row>
    <row r="314" spans="1:2" x14ac:dyDescent="0.25">
      <c r="A314" s="2">
        <f ca="1">IFERROR(__xludf.DUMMYFUNCTION("""COMPUTED_VALUE"""),44204)</f>
        <v>44204</v>
      </c>
      <c r="B314" s="5">
        <f ca="1">IFERROR(__xludf.DUMMYFUNCTION("""COMPUTED_VALUE"""),10617)</f>
        <v>10617</v>
      </c>
    </row>
    <row r="315" spans="1:2" x14ac:dyDescent="0.25">
      <c r="A315" s="2">
        <f ca="1">IFERROR(__xludf.DUMMYFUNCTION("""COMPUTED_VALUE"""),44205)</f>
        <v>44205</v>
      </c>
      <c r="B315" s="5">
        <f ca="1">IFERROR(__xludf.DUMMYFUNCTION("""COMPUTED_VALUE"""),10046)</f>
        <v>10046</v>
      </c>
    </row>
    <row r="316" spans="1:2" x14ac:dyDescent="0.25">
      <c r="A316" s="2">
        <f ca="1">IFERROR(__xludf.DUMMYFUNCTION("""COMPUTED_VALUE"""),44206)</f>
        <v>44206</v>
      </c>
      <c r="B316" s="5">
        <f ca="1">IFERROR(__xludf.DUMMYFUNCTION("""COMPUTED_VALUE"""),9640)</f>
        <v>9640</v>
      </c>
    </row>
    <row r="317" spans="1:2" x14ac:dyDescent="0.25">
      <c r="A317" s="2">
        <f ca="1">IFERROR(__xludf.DUMMYFUNCTION("""COMPUTED_VALUE"""),44207)</f>
        <v>44207</v>
      </c>
      <c r="B317" s="5">
        <f ca="1">IFERROR(__xludf.DUMMYFUNCTION("""COMPUTED_VALUE"""),8692)</f>
        <v>8692</v>
      </c>
    </row>
    <row r="318" spans="1:2" x14ac:dyDescent="0.25">
      <c r="A318" s="2">
        <f ca="1">IFERROR(__xludf.DUMMYFUNCTION("""COMPUTED_VALUE"""),44208)</f>
        <v>44208</v>
      </c>
      <c r="B318" s="5">
        <f ca="1">IFERROR(__xludf.DUMMYFUNCTION("""COMPUTED_VALUE"""),10047)</f>
        <v>10047</v>
      </c>
    </row>
    <row r="319" spans="1:2" x14ac:dyDescent="0.25">
      <c r="A319" s="2">
        <f ca="1">IFERROR(__xludf.DUMMYFUNCTION("""COMPUTED_VALUE"""),44209)</f>
        <v>44209</v>
      </c>
      <c r="B319" s="5">
        <f ca="1">IFERROR(__xludf.DUMMYFUNCTION("""COMPUTED_VALUE"""),11278)</f>
        <v>11278</v>
      </c>
    </row>
    <row r="320" spans="1:2" x14ac:dyDescent="0.25">
      <c r="A320" s="2">
        <f ca="1">IFERROR(__xludf.DUMMYFUNCTION("""COMPUTED_VALUE"""),44210)</f>
        <v>44210</v>
      </c>
      <c r="B320" s="5">
        <f ca="1">IFERROR(__xludf.DUMMYFUNCTION("""COMPUTED_VALUE"""),11557)</f>
        <v>11557</v>
      </c>
    </row>
    <row r="321" spans="1:2" x14ac:dyDescent="0.25">
      <c r="A321" s="2">
        <f ca="1">IFERROR(__xludf.DUMMYFUNCTION("""COMPUTED_VALUE"""),44211)</f>
        <v>44211</v>
      </c>
      <c r="B321" s="5">
        <f ca="1">IFERROR(__xludf.DUMMYFUNCTION("""COMPUTED_VALUE"""),12818)</f>
        <v>12818</v>
      </c>
    </row>
    <row r="322" spans="1:2" x14ac:dyDescent="0.25">
      <c r="A322" s="2">
        <f ca="1">IFERROR(__xludf.DUMMYFUNCTION("""COMPUTED_VALUE"""),44212)</f>
        <v>44212</v>
      </c>
      <c r="B322" s="5">
        <f ca="1">IFERROR(__xludf.DUMMYFUNCTION("""COMPUTED_VALUE"""),14224)</f>
        <v>14224</v>
      </c>
    </row>
    <row r="323" spans="1:2" x14ac:dyDescent="0.25">
      <c r="A323" s="2">
        <f ca="1">IFERROR(__xludf.DUMMYFUNCTION("""COMPUTED_VALUE"""),44213)</f>
        <v>44213</v>
      </c>
      <c r="B323" s="5">
        <f ca="1">IFERROR(__xludf.DUMMYFUNCTION("""COMPUTED_VALUE"""),11287)</f>
        <v>11287</v>
      </c>
    </row>
    <row r="324" spans="1:2" x14ac:dyDescent="0.25">
      <c r="A324" s="2">
        <f ca="1">IFERROR(__xludf.DUMMYFUNCTION("""COMPUTED_VALUE"""),44214)</f>
        <v>44214</v>
      </c>
      <c r="B324" s="5">
        <f ca="1">IFERROR(__xludf.DUMMYFUNCTION("""COMPUTED_VALUE"""),9086)</f>
        <v>9086</v>
      </c>
    </row>
    <row r="325" spans="1:2" x14ac:dyDescent="0.25">
      <c r="A325" s="2">
        <f ca="1">IFERROR(__xludf.DUMMYFUNCTION("""COMPUTED_VALUE"""),44215)</f>
        <v>44215</v>
      </c>
      <c r="B325" s="5">
        <f ca="1">IFERROR(__xludf.DUMMYFUNCTION("""COMPUTED_VALUE"""),10365)</f>
        <v>10365</v>
      </c>
    </row>
    <row r="326" spans="1:2" x14ac:dyDescent="0.25">
      <c r="A326" s="2">
        <f ca="1">IFERROR(__xludf.DUMMYFUNCTION("""COMPUTED_VALUE"""),44216)</f>
        <v>44216</v>
      </c>
      <c r="B326" s="5">
        <f ca="1">IFERROR(__xludf.DUMMYFUNCTION("""COMPUTED_VALUE"""),12568)</f>
        <v>12568</v>
      </c>
    </row>
    <row r="327" spans="1:2" x14ac:dyDescent="0.25">
      <c r="A327" s="2">
        <f ca="1">IFERROR(__xludf.DUMMYFUNCTION("""COMPUTED_VALUE"""),44217)</f>
        <v>44217</v>
      </c>
      <c r="B327" s="5">
        <f ca="1">IFERROR(__xludf.DUMMYFUNCTION("""COMPUTED_VALUE"""),11703)</f>
        <v>11703</v>
      </c>
    </row>
    <row r="328" spans="1:2" x14ac:dyDescent="0.25">
      <c r="A328" s="2">
        <f ca="1">IFERROR(__xludf.DUMMYFUNCTION("""COMPUTED_VALUE"""),44218)</f>
        <v>44218</v>
      </c>
      <c r="B328" s="5">
        <f ca="1">IFERROR(__xludf.DUMMYFUNCTION("""COMPUTED_VALUE"""),13632)</f>
        <v>13632</v>
      </c>
    </row>
    <row r="329" spans="1:2" x14ac:dyDescent="0.25">
      <c r="A329" s="2">
        <f ca="1">IFERROR(__xludf.DUMMYFUNCTION("""COMPUTED_VALUE"""),44219)</f>
        <v>44219</v>
      </c>
      <c r="B329" s="5">
        <f ca="1">IFERROR(__xludf.DUMMYFUNCTION("""COMPUTED_VALUE"""),12191)</f>
        <v>12191</v>
      </c>
    </row>
    <row r="330" spans="1:2" x14ac:dyDescent="0.25">
      <c r="A330" s="2">
        <f ca="1">IFERROR(__xludf.DUMMYFUNCTION("""COMPUTED_VALUE"""),44220)</f>
        <v>44220</v>
      </c>
      <c r="B330" s="5">
        <f ca="1">IFERROR(__xludf.DUMMYFUNCTION("""COMPUTED_VALUE"""),11788)</f>
        <v>11788</v>
      </c>
    </row>
    <row r="331" spans="1:2" x14ac:dyDescent="0.25">
      <c r="A331" s="2">
        <f ca="1">IFERROR(__xludf.DUMMYFUNCTION("""COMPUTED_VALUE"""),44221)</f>
        <v>44221</v>
      </c>
      <c r="B331" s="5">
        <f ca="1">IFERROR(__xludf.DUMMYFUNCTION("""COMPUTED_VALUE"""),9994)</f>
        <v>9994</v>
      </c>
    </row>
    <row r="332" spans="1:2" x14ac:dyDescent="0.25">
      <c r="A332" s="2">
        <f ca="1">IFERROR(__xludf.DUMMYFUNCTION("""COMPUTED_VALUE"""),44222)</f>
        <v>44222</v>
      </c>
      <c r="B332" s="5">
        <f ca="1">IFERROR(__xludf.DUMMYFUNCTION("""COMPUTED_VALUE"""),13094)</f>
        <v>13094</v>
      </c>
    </row>
    <row r="333" spans="1:2" x14ac:dyDescent="0.25">
      <c r="A333" s="2">
        <f ca="1">IFERROR(__xludf.DUMMYFUNCTION("""COMPUTED_VALUE"""),44223)</f>
        <v>44223</v>
      </c>
      <c r="B333" s="5">
        <f ca="1">IFERROR(__xludf.DUMMYFUNCTION("""COMPUTED_VALUE"""),11948)</f>
        <v>11948</v>
      </c>
    </row>
    <row r="334" spans="1:2" x14ac:dyDescent="0.25">
      <c r="A334" s="2">
        <f ca="1">IFERROR(__xludf.DUMMYFUNCTION("""COMPUTED_VALUE"""),44224)</f>
        <v>44224</v>
      </c>
      <c r="B334" s="5">
        <f ca="1">IFERROR(__xludf.DUMMYFUNCTION("""COMPUTED_VALUE"""),13695)</f>
        <v>13695</v>
      </c>
    </row>
    <row r="335" spans="1:2" x14ac:dyDescent="0.25">
      <c r="A335" s="2">
        <f ca="1">IFERROR(__xludf.DUMMYFUNCTION("""COMPUTED_VALUE"""),44225)</f>
        <v>44225</v>
      </c>
      <c r="B335" s="5">
        <f ca="1">IFERROR(__xludf.DUMMYFUNCTION("""COMPUTED_VALUE"""),13802)</f>
        <v>13802</v>
      </c>
    </row>
    <row r="336" spans="1:2" x14ac:dyDescent="0.25">
      <c r="A336" s="2">
        <f ca="1">IFERROR(__xludf.DUMMYFUNCTION("""COMPUTED_VALUE"""),44226)</f>
        <v>44226</v>
      </c>
      <c r="B336" s="5">
        <f ca="1">IFERROR(__xludf.DUMMYFUNCTION("""COMPUTED_VALUE"""),14518)</f>
        <v>14518</v>
      </c>
    </row>
    <row r="337" spans="1:2" x14ac:dyDescent="0.25">
      <c r="A337" s="2">
        <f ca="1">IFERROR(__xludf.DUMMYFUNCTION("""COMPUTED_VALUE"""),44227)</f>
        <v>44227</v>
      </c>
      <c r="B337" s="5">
        <f ca="1">IFERROR(__xludf.DUMMYFUNCTION("""COMPUTED_VALUE"""),12001)</f>
        <v>12001</v>
      </c>
    </row>
    <row r="338" spans="1:2" x14ac:dyDescent="0.25">
      <c r="A338" s="2">
        <f ca="1">IFERROR(__xludf.DUMMYFUNCTION("""COMPUTED_VALUE"""),44228)</f>
        <v>44228</v>
      </c>
      <c r="B338" s="5">
        <f ca="1">IFERROR(__xludf.DUMMYFUNCTION("""COMPUTED_VALUE"""),10994)</f>
        <v>10994</v>
      </c>
    </row>
    <row r="339" spans="1:2" x14ac:dyDescent="0.25">
      <c r="A339" s="2">
        <f ca="1">IFERROR(__xludf.DUMMYFUNCTION("""COMPUTED_VALUE"""),44229)</f>
        <v>44229</v>
      </c>
      <c r="B339" s="5">
        <f ca="1">IFERROR(__xludf.DUMMYFUNCTION("""COMPUTED_VALUE"""),10379)</f>
        <v>10379</v>
      </c>
    </row>
    <row r="340" spans="1:2" x14ac:dyDescent="0.25">
      <c r="A340" s="2">
        <f ca="1">IFERROR(__xludf.DUMMYFUNCTION("""COMPUTED_VALUE"""),44230)</f>
        <v>44230</v>
      </c>
      <c r="B340" s="5">
        <f ca="1">IFERROR(__xludf.DUMMYFUNCTION("""COMPUTED_VALUE"""),11984)</f>
        <v>11984</v>
      </c>
    </row>
    <row r="341" spans="1:2" x14ac:dyDescent="0.25">
      <c r="A341" s="2">
        <f ca="1">IFERROR(__xludf.DUMMYFUNCTION("""COMPUTED_VALUE"""),44231)</f>
        <v>44231</v>
      </c>
      <c r="B341" s="5">
        <f ca="1">IFERROR(__xludf.DUMMYFUNCTION("""COMPUTED_VALUE"""),11434)</f>
        <v>11434</v>
      </c>
    </row>
    <row r="342" spans="1:2" x14ac:dyDescent="0.25">
      <c r="A342" s="2">
        <f ca="1">IFERROR(__xludf.DUMMYFUNCTION("""COMPUTED_VALUE"""),44232)</f>
        <v>44232</v>
      </c>
      <c r="B342" s="5">
        <f ca="1">IFERROR(__xludf.DUMMYFUNCTION("""COMPUTED_VALUE"""),11749)</f>
        <v>11749</v>
      </c>
    </row>
    <row r="343" spans="1:2" x14ac:dyDescent="0.25">
      <c r="A343" s="2">
        <f ca="1">IFERROR(__xludf.DUMMYFUNCTION("""COMPUTED_VALUE"""),44233)</f>
        <v>44233</v>
      </c>
      <c r="B343" s="5">
        <f ca="1">IFERROR(__xludf.DUMMYFUNCTION("""COMPUTED_VALUE"""),12156)</f>
        <v>12156</v>
      </c>
    </row>
    <row r="344" spans="1:2" x14ac:dyDescent="0.25">
      <c r="A344" s="2">
        <f ca="1">IFERROR(__xludf.DUMMYFUNCTION("""COMPUTED_VALUE"""),44234)</f>
        <v>44234</v>
      </c>
      <c r="B344" s="5">
        <f ca="1">IFERROR(__xludf.DUMMYFUNCTION("""COMPUTED_VALUE"""),10827)</f>
        <v>10827</v>
      </c>
    </row>
    <row r="345" spans="1:2" x14ac:dyDescent="0.25">
      <c r="A345" s="2">
        <f ca="1">IFERROR(__xludf.DUMMYFUNCTION("""COMPUTED_VALUE"""),44235)</f>
        <v>44235</v>
      </c>
      <c r="B345" s="5">
        <f ca="1">IFERROR(__xludf.DUMMYFUNCTION("""COMPUTED_VALUE"""),8242)</f>
        <v>8242</v>
      </c>
    </row>
    <row r="346" spans="1:2" x14ac:dyDescent="0.25">
      <c r="A346" s="2">
        <f ca="1">IFERROR(__xludf.DUMMYFUNCTION("""COMPUTED_VALUE"""),44236)</f>
        <v>44236</v>
      </c>
      <c r="B346" s="5">
        <f ca="1">IFERROR(__xludf.DUMMYFUNCTION("""COMPUTED_VALUE"""),8700)</f>
        <v>8700</v>
      </c>
    </row>
    <row r="347" spans="1:2" x14ac:dyDescent="0.25">
      <c r="A347" s="2">
        <f ca="1">IFERROR(__xludf.DUMMYFUNCTION("""COMPUTED_VALUE"""),44237)</f>
        <v>44237</v>
      </c>
      <c r="B347" s="5">
        <f ca="1">IFERROR(__xludf.DUMMYFUNCTION("""COMPUTED_VALUE"""),8776)</f>
        <v>8776</v>
      </c>
    </row>
    <row r="348" spans="1:2" x14ac:dyDescent="0.25">
      <c r="A348" s="2">
        <f ca="1">IFERROR(__xludf.DUMMYFUNCTION("""COMPUTED_VALUE"""),44238)</f>
        <v>44238</v>
      </c>
      <c r="B348" s="5">
        <f ca="1">IFERROR(__xludf.DUMMYFUNCTION("""COMPUTED_VALUE"""),8435)</f>
        <v>8435</v>
      </c>
    </row>
    <row r="349" spans="1:2" x14ac:dyDescent="0.25">
      <c r="A349" s="2">
        <f ca="1">IFERROR(__xludf.DUMMYFUNCTION("""COMPUTED_VALUE"""),44239)</f>
        <v>44239</v>
      </c>
      <c r="B349" s="5">
        <f ca="1">IFERROR(__xludf.DUMMYFUNCTION("""COMPUTED_VALUE"""),9869)</f>
        <v>9869</v>
      </c>
    </row>
    <row r="350" spans="1:2" x14ac:dyDescent="0.25">
      <c r="A350" s="2">
        <f ca="1">IFERROR(__xludf.DUMMYFUNCTION("""COMPUTED_VALUE"""),44240)</f>
        <v>44240</v>
      </c>
      <c r="B350" s="5">
        <f ca="1">IFERROR(__xludf.DUMMYFUNCTION("""COMPUTED_VALUE"""),8844)</f>
        <v>8844</v>
      </c>
    </row>
    <row r="351" spans="1:2" x14ac:dyDescent="0.25">
      <c r="A351" s="2">
        <f ca="1">IFERROR(__xludf.DUMMYFUNCTION("""COMPUTED_VALUE"""),44241)</f>
        <v>44241</v>
      </c>
      <c r="B351" s="5">
        <f ca="1">IFERROR(__xludf.DUMMYFUNCTION("""COMPUTED_VALUE"""),6765)</f>
        <v>6765</v>
      </c>
    </row>
    <row r="352" spans="1:2" x14ac:dyDescent="0.25">
      <c r="A352" s="2">
        <f ca="1">IFERROR(__xludf.DUMMYFUNCTION("""COMPUTED_VALUE"""),44242)</f>
        <v>44242</v>
      </c>
      <c r="B352" s="5">
        <f ca="1">IFERROR(__xludf.DUMMYFUNCTION("""COMPUTED_VALUE"""),6462)</f>
        <v>6462</v>
      </c>
    </row>
    <row r="353" spans="1:2" x14ac:dyDescent="0.25">
      <c r="A353" s="2">
        <f ca="1">IFERROR(__xludf.DUMMYFUNCTION("""COMPUTED_VALUE"""),44243)</f>
        <v>44243</v>
      </c>
      <c r="B353" s="5">
        <f ca="1">IFERROR(__xludf.DUMMYFUNCTION("""COMPUTED_VALUE"""),10029)</f>
        <v>10029</v>
      </c>
    </row>
    <row r="354" spans="1:2" x14ac:dyDescent="0.25">
      <c r="A354" s="2">
        <f ca="1">IFERROR(__xludf.DUMMYFUNCTION("""COMPUTED_VALUE"""),44244)</f>
        <v>44244</v>
      </c>
      <c r="B354" s="5">
        <f ca="1">IFERROR(__xludf.DUMMYFUNCTION("""COMPUTED_VALUE"""),9687)</f>
        <v>9687</v>
      </c>
    </row>
    <row r="355" spans="1:2" x14ac:dyDescent="0.25">
      <c r="A355" s="2">
        <f ca="1">IFERROR(__xludf.DUMMYFUNCTION("""COMPUTED_VALUE"""),44245)</f>
        <v>44245</v>
      </c>
      <c r="B355" s="5">
        <f ca="1">IFERROR(__xludf.DUMMYFUNCTION("""COMPUTED_VALUE"""),9039)</f>
        <v>9039</v>
      </c>
    </row>
    <row r="356" spans="1:2" x14ac:dyDescent="0.25">
      <c r="A356" s="2">
        <f ca="1">IFERROR(__xludf.DUMMYFUNCTION("""COMPUTED_VALUE"""),44246)</f>
        <v>44246</v>
      </c>
      <c r="B356" s="5">
        <f ca="1">IFERROR(__xludf.DUMMYFUNCTION("""COMPUTED_VALUE"""),10614)</f>
        <v>10614</v>
      </c>
    </row>
    <row r="357" spans="1:2" x14ac:dyDescent="0.25">
      <c r="A357" s="2">
        <f ca="1">IFERROR(__xludf.DUMMYFUNCTION("""COMPUTED_VALUE"""),44247)</f>
        <v>44247</v>
      </c>
      <c r="B357" s="5">
        <f ca="1">IFERROR(__xludf.DUMMYFUNCTION("""COMPUTED_VALUE"""),8054)</f>
        <v>8054</v>
      </c>
    </row>
    <row r="358" spans="1:2" x14ac:dyDescent="0.25">
      <c r="A358" s="2">
        <f ca="1">IFERROR(__xludf.DUMMYFUNCTION("""COMPUTED_VALUE"""),44248)</f>
        <v>44248</v>
      </c>
      <c r="B358" s="5">
        <f ca="1">IFERROR(__xludf.DUMMYFUNCTION("""COMPUTED_VALUE"""),7300)</f>
        <v>7300</v>
      </c>
    </row>
    <row r="359" spans="1:2" x14ac:dyDescent="0.25">
      <c r="A359" s="2">
        <f ca="1">IFERROR(__xludf.DUMMYFUNCTION("""COMPUTED_VALUE"""),44249)</f>
        <v>44249</v>
      </c>
      <c r="B359" s="5">
        <f ca="1">IFERROR(__xludf.DUMMYFUNCTION("""COMPUTED_VALUE"""),10180)</f>
        <v>10180</v>
      </c>
    </row>
    <row r="360" spans="1:2" x14ac:dyDescent="0.25">
      <c r="A360" s="2">
        <f ca="1">IFERROR(__xludf.DUMMYFUNCTION("""COMPUTED_VALUE"""),44250)</f>
        <v>44250</v>
      </c>
      <c r="B360" s="5">
        <f ca="1">IFERROR(__xludf.DUMMYFUNCTION("""COMPUTED_VALUE"""),9775)</f>
        <v>9775</v>
      </c>
    </row>
    <row r="361" spans="1:2" x14ac:dyDescent="0.25">
      <c r="A361" s="2">
        <f ca="1">IFERROR(__xludf.DUMMYFUNCTION("""COMPUTED_VALUE"""),44251)</f>
        <v>44251</v>
      </c>
      <c r="B361" s="5">
        <f ca="1">IFERROR(__xludf.DUMMYFUNCTION("""COMPUTED_VALUE"""),7533)</f>
        <v>7533</v>
      </c>
    </row>
    <row r="362" spans="1:2" x14ac:dyDescent="0.25">
      <c r="A362" s="2">
        <f ca="1">IFERROR(__xludf.DUMMYFUNCTION("""COMPUTED_VALUE"""),44252)</f>
        <v>44252</v>
      </c>
      <c r="B362" s="5">
        <f ca="1">IFERROR(__xludf.DUMMYFUNCTION("""COMPUTED_VALUE"""),8493)</f>
        <v>8493</v>
      </c>
    </row>
    <row r="363" spans="1:2" x14ac:dyDescent="0.25">
      <c r="A363" s="2">
        <f ca="1">IFERROR(__xludf.DUMMYFUNCTION("""COMPUTED_VALUE"""),44253)</f>
        <v>44253</v>
      </c>
      <c r="B363" s="5">
        <f ca="1">IFERROR(__xludf.DUMMYFUNCTION("""COMPUTED_VALUE"""),8232)</f>
        <v>8232</v>
      </c>
    </row>
    <row r="364" spans="1:2" x14ac:dyDescent="0.25">
      <c r="A364" s="2">
        <f ca="1">IFERROR(__xludf.DUMMYFUNCTION("""COMPUTED_VALUE"""),44254)</f>
        <v>44254</v>
      </c>
      <c r="B364" s="5">
        <f ca="1">IFERROR(__xludf.DUMMYFUNCTION("""COMPUTED_VALUE"""),6208)</f>
        <v>6208</v>
      </c>
    </row>
    <row r="365" spans="1:2" x14ac:dyDescent="0.25">
      <c r="A365" s="2">
        <f ca="1">IFERROR(__xludf.DUMMYFUNCTION("""COMPUTED_VALUE"""),44255)</f>
        <v>44255</v>
      </c>
      <c r="B365" s="5">
        <f ca="1">IFERROR(__xludf.DUMMYFUNCTION("""COMPUTED_VALUE"""),5560)</f>
        <v>5560</v>
      </c>
    </row>
    <row r="366" spans="1:2" x14ac:dyDescent="0.25">
      <c r="A366" s="2">
        <f ca="1">IFERROR(__xludf.DUMMYFUNCTION("""COMPUTED_VALUE"""),44256)</f>
        <v>44256</v>
      </c>
      <c r="B366" s="5">
        <f ca="1">IFERROR(__xludf.DUMMYFUNCTION("""COMPUTED_VALUE"""),6680)</f>
        <v>6680</v>
      </c>
    </row>
    <row r="367" spans="1:2" x14ac:dyDescent="0.25">
      <c r="A367" s="2">
        <f ca="1">IFERROR(__xludf.DUMMYFUNCTION("""COMPUTED_VALUE"""),44257)</f>
        <v>44257</v>
      </c>
      <c r="B367" s="5">
        <f ca="1">IFERROR(__xludf.DUMMYFUNCTION("""COMPUTED_VALUE"""),5712)</f>
        <v>5712</v>
      </c>
    </row>
    <row r="368" spans="1:2" x14ac:dyDescent="0.25">
      <c r="A368" s="2">
        <f ca="1">IFERROR(__xludf.DUMMYFUNCTION("""COMPUTED_VALUE"""),44258)</f>
        <v>44258</v>
      </c>
      <c r="B368" s="5">
        <f ca="1">IFERROR(__xludf.DUMMYFUNCTION("""COMPUTED_VALUE"""),6808)</f>
        <v>6808</v>
      </c>
    </row>
    <row r="369" spans="1:2" x14ac:dyDescent="0.25">
      <c r="A369" s="2">
        <f ca="1">IFERROR(__xludf.DUMMYFUNCTION("""COMPUTED_VALUE"""),44259)</f>
        <v>44259</v>
      </c>
      <c r="B369" s="5">
        <f ca="1">IFERROR(__xludf.DUMMYFUNCTION("""COMPUTED_VALUE"""),7264)</f>
        <v>7264</v>
      </c>
    </row>
    <row r="370" spans="1:2" x14ac:dyDescent="0.25">
      <c r="A370" s="2">
        <f ca="1">IFERROR(__xludf.DUMMYFUNCTION("""COMPUTED_VALUE"""),44260)</f>
        <v>44260</v>
      </c>
      <c r="B370" s="5">
        <f ca="1">IFERROR(__xludf.DUMMYFUNCTION("""COMPUTED_VALUE"""),6995)</f>
        <v>6995</v>
      </c>
    </row>
    <row r="371" spans="1:2" x14ac:dyDescent="0.25">
      <c r="A371" s="2">
        <f ca="1">IFERROR(__xludf.DUMMYFUNCTION("""COMPUTED_VALUE"""),44261)</f>
        <v>44261</v>
      </c>
      <c r="B371" s="5">
        <f ca="1">IFERROR(__xludf.DUMMYFUNCTION("""COMPUTED_VALUE"""),5743)</f>
        <v>5743</v>
      </c>
    </row>
    <row r="372" spans="1:2" x14ac:dyDescent="0.25">
      <c r="A372" s="2">
        <f ca="1">IFERROR(__xludf.DUMMYFUNCTION("""COMPUTED_VALUE"""),44262)</f>
        <v>44262</v>
      </c>
      <c r="B372" s="5">
        <f ca="1">IFERROR(__xludf.DUMMYFUNCTION("""COMPUTED_VALUE"""),5826)</f>
        <v>5826</v>
      </c>
    </row>
    <row r="373" spans="1:2" x14ac:dyDescent="0.25">
      <c r="A373" s="2">
        <f ca="1">IFERROR(__xludf.DUMMYFUNCTION("""COMPUTED_VALUE"""),44263)</f>
        <v>44263</v>
      </c>
      <c r="B373" s="5">
        <f ca="1">IFERROR(__xludf.DUMMYFUNCTION("""COMPUTED_VALUE"""),6894)</f>
        <v>6894</v>
      </c>
    </row>
    <row r="374" spans="1:2" x14ac:dyDescent="0.25">
      <c r="A374" s="2">
        <f ca="1">IFERROR(__xludf.DUMMYFUNCTION("""COMPUTED_VALUE"""),44264)</f>
        <v>44264</v>
      </c>
      <c r="B374" s="5">
        <f ca="1">IFERROR(__xludf.DUMMYFUNCTION("""COMPUTED_VALUE"""),6389)</f>
        <v>6389</v>
      </c>
    </row>
    <row r="375" spans="1:2" x14ac:dyDescent="0.25">
      <c r="A375" s="2">
        <f ca="1">IFERROR(__xludf.DUMMYFUNCTION("""COMPUTED_VALUE"""),44265)</f>
        <v>44265</v>
      </c>
      <c r="B375" s="5">
        <f ca="1">IFERROR(__xludf.DUMMYFUNCTION("""COMPUTED_VALUE"""),5633)</f>
        <v>5633</v>
      </c>
    </row>
    <row r="376" spans="1:2" x14ac:dyDescent="0.25">
      <c r="A376" s="2">
        <f ca="1">IFERROR(__xludf.DUMMYFUNCTION("""COMPUTED_VALUE"""),44266)</f>
        <v>44266</v>
      </c>
      <c r="B376" s="5">
        <f ca="1">IFERROR(__xludf.DUMMYFUNCTION("""COMPUTED_VALUE"""),5144)</f>
        <v>5144</v>
      </c>
    </row>
    <row r="377" spans="1:2" x14ac:dyDescent="0.25">
      <c r="A377" s="2">
        <f ca="1">IFERROR(__xludf.DUMMYFUNCTION("""COMPUTED_VALUE"""),44267)</f>
        <v>44267</v>
      </c>
      <c r="B377" s="5">
        <f ca="1">IFERROR(__xludf.DUMMYFUNCTION("""COMPUTED_VALUE"""),6412)</f>
        <v>6412</v>
      </c>
    </row>
    <row r="378" spans="1:2" x14ac:dyDescent="0.25">
      <c r="A378" s="2">
        <f ca="1">IFERROR(__xludf.DUMMYFUNCTION("""COMPUTED_VALUE"""),44268)</f>
        <v>44268</v>
      </c>
      <c r="B378" s="5">
        <f ca="1">IFERROR(__xludf.DUMMYFUNCTION("""COMPUTED_VALUE"""),4607)</f>
        <v>4607</v>
      </c>
    </row>
    <row r="379" spans="1:2" x14ac:dyDescent="0.25">
      <c r="A379" s="2">
        <f ca="1">IFERROR(__xludf.DUMMYFUNCTION("""COMPUTED_VALUE"""),44269)</f>
        <v>44269</v>
      </c>
      <c r="B379" s="5">
        <f ca="1">IFERROR(__xludf.DUMMYFUNCTION("""COMPUTED_VALUE"""),4714)</f>
        <v>4714</v>
      </c>
    </row>
    <row r="380" spans="1:2" x14ac:dyDescent="0.25">
      <c r="A380" s="2">
        <f ca="1">IFERROR(__xludf.DUMMYFUNCTION("""COMPUTED_VALUE"""),44270)</f>
        <v>44270</v>
      </c>
      <c r="B380" s="5">
        <f ca="1">IFERROR(__xludf.DUMMYFUNCTION("""COMPUTED_VALUE"""),5589)</f>
        <v>5589</v>
      </c>
    </row>
    <row r="381" spans="1:2" x14ac:dyDescent="0.25">
      <c r="A381" s="2">
        <f ca="1">IFERROR(__xludf.DUMMYFUNCTION("""COMPUTED_VALUE"""),44271)</f>
        <v>44271</v>
      </c>
      <c r="B381" s="5">
        <f ca="1">IFERROR(__xludf.DUMMYFUNCTION("""COMPUTED_VALUE"""),5414)</f>
        <v>5414</v>
      </c>
    </row>
    <row r="382" spans="1:2" x14ac:dyDescent="0.25">
      <c r="A382" s="2">
        <f ca="1">IFERROR(__xludf.DUMMYFUNCTION("""COMPUTED_VALUE"""),44272)</f>
        <v>44272</v>
      </c>
      <c r="B382" s="5">
        <f ca="1">IFERROR(__xludf.DUMMYFUNCTION("""COMPUTED_VALUE"""),6825)</f>
        <v>6825</v>
      </c>
    </row>
    <row r="383" spans="1:2" x14ac:dyDescent="0.25">
      <c r="A383" s="2">
        <f ca="1">IFERROR(__xludf.DUMMYFUNCTION("""COMPUTED_VALUE"""),44273)</f>
        <v>44273</v>
      </c>
      <c r="B383" s="5">
        <f ca="1">IFERROR(__xludf.DUMMYFUNCTION("""COMPUTED_VALUE"""),6570)</f>
        <v>6570</v>
      </c>
    </row>
    <row r="384" spans="1:2" x14ac:dyDescent="0.25">
      <c r="A384" s="2">
        <f ca="1">IFERROR(__xludf.DUMMYFUNCTION("""COMPUTED_VALUE"""),44274)</f>
        <v>44274</v>
      </c>
      <c r="B384" s="5">
        <f ca="1">IFERROR(__xludf.DUMMYFUNCTION("""COMPUTED_VALUE"""),6279)</f>
        <v>6279</v>
      </c>
    </row>
    <row r="385" spans="1:2" x14ac:dyDescent="0.25">
      <c r="A385" s="2">
        <f ca="1">IFERROR(__xludf.DUMMYFUNCTION("""COMPUTED_VALUE"""),44275)</f>
        <v>44275</v>
      </c>
      <c r="B385" s="5">
        <f ca="1">IFERROR(__xludf.DUMMYFUNCTION("""COMPUTED_VALUE"""),5656)</f>
        <v>5656</v>
      </c>
    </row>
    <row r="386" spans="1:2" x14ac:dyDescent="0.25">
      <c r="A386" s="2">
        <f ca="1">IFERROR(__xludf.DUMMYFUNCTION("""COMPUTED_VALUE"""),44276)</f>
        <v>44276</v>
      </c>
      <c r="B386" s="5">
        <f ca="1">IFERROR(__xludf.DUMMYFUNCTION("""COMPUTED_VALUE"""),4396)</f>
        <v>4396</v>
      </c>
    </row>
    <row r="387" spans="1:2" x14ac:dyDescent="0.25">
      <c r="A387" s="2">
        <f ca="1">IFERROR(__xludf.DUMMYFUNCTION("""COMPUTED_VALUE"""),44277)</f>
        <v>44277</v>
      </c>
      <c r="B387" s="5">
        <f ca="1">IFERROR(__xludf.DUMMYFUNCTION("""COMPUTED_VALUE"""),5744)</f>
        <v>5744</v>
      </c>
    </row>
    <row r="388" spans="1:2" x14ac:dyDescent="0.25">
      <c r="A388" s="2">
        <f ca="1">IFERROR(__xludf.DUMMYFUNCTION("""COMPUTED_VALUE"""),44278)</f>
        <v>44278</v>
      </c>
      <c r="B388" s="5">
        <f ca="1">IFERROR(__xludf.DUMMYFUNCTION("""COMPUTED_VALUE"""),5297)</f>
        <v>5297</v>
      </c>
    </row>
    <row r="389" spans="1:2" x14ac:dyDescent="0.25">
      <c r="A389" s="2">
        <f ca="1">IFERROR(__xludf.DUMMYFUNCTION("""COMPUTED_VALUE"""),44279)</f>
        <v>44279</v>
      </c>
      <c r="B389" s="5">
        <f ca="1">IFERROR(__xludf.DUMMYFUNCTION("""COMPUTED_VALUE"""),5227)</f>
        <v>5227</v>
      </c>
    </row>
    <row r="390" spans="1:2" x14ac:dyDescent="0.25">
      <c r="A390" s="2">
        <f ca="1">IFERROR(__xludf.DUMMYFUNCTION("""COMPUTED_VALUE"""),44280)</f>
        <v>44280</v>
      </c>
      <c r="B390" s="5">
        <f ca="1">IFERROR(__xludf.DUMMYFUNCTION("""COMPUTED_VALUE"""),6107)</f>
        <v>6107</v>
      </c>
    </row>
    <row r="391" spans="1:2" x14ac:dyDescent="0.25">
      <c r="A391" s="2">
        <f ca="1">IFERROR(__xludf.DUMMYFUNCTION("""COMPUTED_VALUE"""),44281)</f>
        <v>44281</v>
      </c>
      <c r="B391" s="5">
        <f ca="1">IFERROR(__xludf.DUMMYFUNCTION("""COMPUTED_VALUE"""),4982)</f>
        <v>4982</v>
      </c>
    </row>
    <row r="392" spans="1:2" x14ac:dyDescent="0.25">
      <c r="A392" s="2">
        <f ca="1">IFERROR(__xludf.DUMMYFUNCTION("""COMPUTED_VALUE"""),44282)</f>
        <v>44282</v>
      </c>
      <c r="B392" s="5">
        <f ca="1">IFERROR(__xludf.DUMMYFUNCTION("""COMPUTED_VALUE"""),4461)</f>
        <v>4461</v>
      </c>
    </row>
    <row r="393" spans="1:2" x14ac:dyDescent="0.25">
      <c r="A393" s="2">
        <f ca="1">IFERROR(__xludf.DUMMYFUNCTION("""COMPUTED_VALUE"""),44283)</f>
        <v>44283</v>
      </c>
      <c r="B393" s="5">
        <f ca="1">IFERROR(__xludf.DUMMYFUNCTION("""COMPUTED_VALUE"""),4083)</f>
        <v>4083</v>
      </c>
    </row>
    <row r="394" spans="1:2" x14ac:dyDescent="0.25">
      <c r="A394" s="2">
        <f ca="1">IFERROR(__xludf.DUMMYFUNCTION("""COMPUTED_VALUE"""),44284)</f>
        <v>44284</v>
      </c>
      <c r="B394" s="5">
        <f ca="1">IFERROR(__xludf.DUMMYFUNCTION("""COMPUTED_VALUE"""),5008)</f>
        <v>5008</v>
      </c>
    </row>
    <row r="395" spans="1:2" x14ac:dyDescent="0.25">
      <c r="A395" s="2">
        <f ca="1">IFERROR(__xludf.DUMMYFUNCTION("""COMPUTED_VALUE"""),44285)</f>
        <v>44285</v>
      </c>
      <c r="B395" s="5">
        <f ca="1">IFERROR(__xludf.DUMMYFUNCTION("""COMPUTED_VALUE"""),4682)</f>
        <v>4682</v>
      </c>
    </row>
    <row r="396" spans="1:2" x14ac:dyDescent="0.25">
      <c r="A396" s="2">
        <f ca="1">IFERROR(__xludf.DUMMYFUNCTION("""COMPUTED_VALUE"""),44286)</f>
        <v>44286</v>
      </c>
      <c r="B396" s="5">
        <f ca="1">IFERROR(__xludf.DUMMYFUNCTION("""COMPUTED_VALUE"""),5937)</f>
        <v>5937</v>
      </c>
    </row>
    <row r="397" spans="1:2" x14ac:dyDescent="0.25">
      <c r="A397" s="2">
        <f ca="1">IFERROR(__xludf.DUMMYFUNCTION("""COMPUTED_VALUE"""),44287)</f>
        <v>44287</v>
      </c>
      <c r="B397" s="5">
        <f ca="1">IFERROR(__xludf.DUMMYFUNCTION("""COMPUTED_VALUE"""),6142)</f>
        <v>6142</v>
      </c>
    </row>
    <row r="398" spans="1:2" x14ac:dyDescent="0.25">
      <c r="A398" s="2">
        <f ca="1">IFERROR(__xludf.DUMMYFUNCTION("""COMPUTED_VALUE"""),44288)</f>
        <v>44288</v>
      </c>
      <c r="B398" s="5">
        <f ca="1">IFERROR(__xludf.DUMMYFUNCTION("""COMPUTED_VALUE"""),5325)</f>
        <v>5325</v>
      </c>
    </row>
    <row r="399" spans="1:2" x14ac:dyDescent="0.25">
      <c r="A399" s="2">
        <f ca="1">IFERROR(__xludf.DUMMYFUNCTION("""COMPUTED_VALUE"""),44289)</f>
        <v>44289</v>
      </c>
      <c r="B399" s="5">
        <f ca="1">IFERROR(__xludf.DUMMYFUNCTION("""COMPUTED_VALUE"""),4345)</f>
        <v>4345</v>
      </c>
    </row>
    <row r="400" spans="1:2" x14ac:dyDescent="0.25">
      <c r="A400" s="2">
        <f ca="1">IFERROR(__xludf.DUMMYFUNCTION("""COMPUTED_VALUE"""),44290)</f>
        <v>44290</v>
      </c>
      <c r="B400" s="5">
        <f ca="1">IFERROR(__xludf.DUMMYFUNCTION("""COMPUTED_VALUE"""),6731)</f>
        <v>6731</v>
      </c>
    </row>
    <row r="401" spans="1:2" x14ac:dyDescent="0.25">
      <c r="A401" s="2">
        <f ca="1">IFERROR(__xludf.DUMMYFUNCTION("""COMPUTED_VALUE"""),44291)</f>
        <v>44291</v>
      </c>
      <c r="B401" s="5">
        <f ca="1">IFERROR(__xludf.DUMMYFUNCTION("""COMPUTED_VALUE"""),3712)</f>
        <v>3712</v>
      </c>
    </row>
    <row r="402" spans="1:2" x14ac:dyDescent="0.25">
      <c r="A402" s="2">
        <f ca="1">IFERROR(__xludf.DUMMYFUNCTION("""COMPUTED_VALUE"""),44292)</f>
        <v>44292</v>
      </c>
      <c r="B402" s="5">
        <f ca="1">IFERROR(__xludf.DUMMYFUNCTION("""COMPUTED_VALUE"""),4549)</f>
        <v>4549</v>
      </c>
    </row>
    <row r="403" spans="1:2" x14ac:dyDescent="0.25">
      <c r="A403" s="2">
        <f ca="1">IFERROR(__xludf.DUMMYFUNCTION("""COMPUTED_VALUE"""),44293)</f>
        <v>44293</v>
      </c>
      <c r="B403" s="5">
        <f ca="1">IFERROR(__xludf.DUMMYFUNCTION("""COMPUTED_VALUE"""),4860)</f>
        <v>4860</v>
      </c>
    </row>
    <row r="404" spans="1:2" x14ac:dyDescent="0.25">
      <c r="A404" s="2">
        <f ca="1">IFERROR(__xludf.DUMMYFUNCTION("""COMPUTED_VALUE"""),44294)</f>
        <v>44294</v>
      </c>
      <c r="B404" s="5">
        <f ca="1">IFERROR(__xludf.DUMMYFUNCTION("""COMPUTED_VALUE"""),5504)</f>
        <v>5504</v>
      </c>
    </row>
    <row r="405" spans="1:2" x14ac:dyDescent="0.25">
      <c r="A405" s="2">
        <f ca="1">IFERROR(__xludf.DUMMYFUNCTION("""COMPUTED_VALUE"""),44295)</f>
        <v>44295</v>
      </c>
      <c r="B405" s="5">
        <f ca="1">IFERROR(__xludf.DUMMYFUNCTION("""COMPUTED_VALUE"""),5265)</f>
        <v>5265</v>
      </c>
    </row>
    <row r="406" spans="1:2" x14ac:dyDescent="0.25">
      <c r="A406" s="2">
        <f ca="1">IFERROR(__xludf.DUMMYFUNCTION("""COMPUTED_VALUE"""),44296)</f>
        <v>44296</v>
      </c>
      <c r="B406" s="5">
        <f ca="1">IFERROR(__xludf.DUMMYFUNCTION("""COMPUTED_VALUE"""),4723)</f>
        <v>4723</v>
      </c>
    </row>
    <row r="407" spans="1:2" x14ac:dyDescent="0.25">
      <c r="A407" s="2">
        <f ca="1">IFERROR(__xludf.DUMMYFUNCTION("""COMPUTED_VALUE"""),44297)</f>
        <v>44297</v>
      </c>
      <c r="B407" s="5">
        <f ca="1">IFERROR(__xludf.DUMMYFUNCTION("""COMPUTED_VALUE"""),4127)</f>
        <v>4127</v>
      </c>
    </row>
    <row r="408" spans="1:2" x14ac:dyDescent="0.25">
      <c r="A408" s="2">
        <f ca="1">IFERROR(__xludf.DUMMYFUNCTION("""COMPUTED_VALUE"""),44298)</f>
        <v>44298</v>
      </c>
      <c r="B408" s="5">
        <f ca="1">IFERROR(__xludf.DUMMYFUNCTION("""COMPUTED_VALUE"""),4829)</f>
        <v>4829</v>
      </c>
    </row>
    <row r="409" spans="1:2" x14ac:dyDescent="0.25">
      <c r="A409" s="2">
        <f ca="1">IFERROR(__xludf.DUMMYFUNCTION("""COMPUTED_VALUE"""),44299)</f>
        <v>44299</v>
      </c>
      <c r="B409" s="5">
        <f ca="1">IFERROR(__xludf.DUMMYFUNCTION("""COMPUTED_VALUE"""),5702)</f>
        <v>5702</v>
      </c>
    </row>
    <row r="410" spans="1:2" x14ac:dyDescent="0.25">
      <c r="A410" s="2">
        <f ca="1">IFERROR(__xludf.DUMMYFUNCTION("""COMPUTED_VALUE"""),44300)</f>
        <v>44300</v>
      </c>
      <c r="B410" s="5">
        <f ca="1">IFERROR(__xludf.DUMMYFUNCTION("""COMPUTED_VALUE"""),5656)</f>
        <v>5656</v>
      </c>
    </row>
    <row r="411" spans="1:2" x14ac:dyDescent="0.25">
      <c r="A411" s="2">
        <f ca="1">IFERROR(__xludf.DUMMYFUNCTION("""COMPUTED_VALUE"""),44301)</f>
        <v>44301</v>
      </c>
      <c r="B411" s="5">
        <f ca="1">IFERROR(__xludf.DUMMYFUNCTION("""COMPUTED_VALUE"""),6177)</f>
        <v>6177</v>
      </c>
    </row>
    <row r="412" spans="1:2" x14ac:dyDescent="0.25">
      <c r="A412" s="2">
        <f ca="1">IFERROR(__xludf.DUMMYFUNCTION("""COMPUTED_VALUE"""),44302)</f>
        <v>44302</v>
      </c>
      <c r="B412" s="5">
        <f ca="1">IFERROR(__xludf.DUMMYFUNCTION("""COMPUTED_VALUE"""),5363)</f>
        <v>5363</v>
      </c>
    </row>
    <row r="413" spans="1:2" x14ac:dyDescent="0.25">
      <c r="A413" s="2">
        <f ca="1">IFERROR(__xludf.DUMMYFUNCTION("""COMPUTED_VALUE"""),44303)</f>
        <v>44303</v>
      </c>
      <c r="B413" s="5">
        <f ca="1">IFERROR(__xludf.DUMMYFUNCTION("""COMPUTED_VALUE"""),5041)</f>
        <v>5041</v>
      </c>
    </row>
    <row r="414" spans="1:2" x14ac:dyDescent="0.25">
      <c r="A414" s="2">
        <f ca="1">IFERROR(__xludf.DUMMYFUNCTION("""COMPUTED_VALUE"""),44304)</f>
        <v>44304</v>
      </c>
      <c r="B414" s="5">
        <f ca="1">IFERROR(__xludf.DUMMYFUNCTION("""COMPUTED_VALUE"""),4585)</f>
        <v>4585</v>
      </c>
    </row>
    <row r="415" spans="1:2" x14ac:dyDescent="0.25">
      <c r="A415" s="2">
        <f ca="1">IFERROR(__xludf.DUMMYFUNCTION("""COMPUTED_VALUE"""),44305)</f>
        <v>44305</v>
      </c>
      <c r="B415" s="5">
        <f ca="1">IFERROR(__xludf.DUMMYFUNCTION("""COMPUTED_VALUE"""),4952)</f>
        <v>4952</v>
      </c>
    </row>
    <row r="416" spans="1:2" x14ac:dyDescent="0.25">
      <c r="A416" s="2">
        <f ca="1">IFERROR(__xludf.DUMMYFUNCTION("""COMPUTED_VALUE"""),44306)</f>
        <v>44306</v>
      </c>
      <c r="B416" s="5">
        <f ca="1">IFERROR(__xludf.DUMMYFUNCTION("""COMPUTED_VALUE"""),5549)</f>
        <v>5549</v>
      </c>
    </row>
    <row r="417" spans="1:2" x14ac:dyDescent="0.25">
      <c r="A417" s="2">
        <f ca="1">IFERROR(__xludf.DUMMYFUNCTION("""COMPUTED_VALUE"""),44307)</f>
        <v>44307</v>
      </c>
      <c r="B417" s="5">
        <f ca="1">IFERROR(__xludf.DUMMYFUNCTION("""COMPUTED_VALUE"""),5720)</f>
        <v>5720</v>
      </c>
    </row>
    <row r="418" spans="1:2" x14ac:dyDescent="0.25">
      <c r="A418" s="2">
        <f ca="1">IFERROR(__xludf.DUMMYFUNCTION("""COMPUTED_VALUE"""),44308)</f>
        <v>44308</v>
      </c>
      <c r="B418" s="5">
        <f ca="1">IFERROR(__xludf.DUMMYFUNCTION("""COMPUTED_VALUE"""),6243)</f>
        <v>6243</v>
      </c>
    </row>
    <row r="419" spans="1:2" x14ac:dyDescent="0.25">
      <c r="A419" s="2">
        <f ca="1">IFERROR(__xludf.DUMMYFUNCTION("""COMPUTED_VALUE"""),44309)</f>
        <v>44309</v>
      </c>
      <c r="B419" s="5">
        <f ca="1">IFERROR(__xludf.DUMMYFUNCTION("""COMPUTED_VALUE"""),5436)</f>
        <v>5436</v>
      </c>
    </row>
    <row r="420" spans="1:2" x14ac:dyDescent="0.25">
      <c r="A420" s="2">
        <f ca="1">IFERROR(__xludf.DUMMYFUNCTION("""COMPUTED_VALUE"""),44310)</f>
        <v>44310</v>
      </c>
      <c r="B420" s="5">
        <f ca="1">IFERROR(__xludf.DUMMYFUNCTION("""COMPUTED_VALUE"""),4544)</f>
        <v>4544</v>
      </c>
    </row>
    <row r="421" spans="1:2" x14ac:dyDescent="0.25">
      <c r="A421" s="2">
        <f ca="1">IFERROR(__xludf.DUMMYFUNCTION("""COMPUTED_VALUE"""),44311)</f>
        <v>44311</v>
      </c>
      <c r="B421" s="5">
        <f ca="1">IFERROR(__xludf.DUMMYFUNCTION("""COMPUTED_VALUE"""),4402)</f>
        <v>4402</v>
      </c>
    </row>
    <row r="422" spans="1:2" x14ac:dyDescent="0.25">
      <c r="A422" s="2">
        <f ca="1">IFERROR(__xludf.DUMMYFUNCTION("""COMPUTED_VALUE"""),44312)</f>
        <v>44312</v>
      </c>
      <c r="B422" s="5">
        <f ca="1">IFERROR(__xludf.DUMMYFUNCTION("""COMPUTED_VALUE"""),5944)</f>
        <v>5944</v>
      </c>
    </row>
    <row r="423" spans="1:2" x14ac:dyDescent="0.25">
      <c r="A423" s="2">
        <f ca="1">IFERROR(__xludf.DUMMYFUNCTION("""COMPUTED_VALUE"""),44313)</f>
        <v>44313</v>
      </c>
      <c r="B423" s="5">
        <f ca="1">IFERROR(__xludf.DUMMYFUNCTION("""COMPUTED_VALUE"""),4656)</f>
        <v>4656</v>
      </c>
    </row>
    <row r="424" spans="1:2" x14ac:dyDescent="0.25">
      <c r="A424" s="2">
        <f ca="1">IFERROR(__xludf.DUMMYFUNCTION("""COMPUTED_VALUE"""),44314)</f>
        <v>44314</v>
      </c>
      <c r="B424" s="5">
        <f ca="1">IFERROR(__xludf.DUMMYFUNCTION("""COMPUTED_VALUE"""),5241)</f>
        <v>5241</v>
      </c>
    </row>
    <row r="425" spans="1:2" x14ac:dyDescent="0.25">
      <c r="A425" s="2">
        <f ca="1">IFERROR(__xludf.DUMMYFUNCTION("""COMPUTED_VALUE"""),44315)</f>
        <v>44315</v>
      </c>
      <c r="B425" s="5">
        <f ca="1">IFERROR(__xludf.DUMMYFUNCTION("""COMPUTED_VALUE"""),5833)</f>
        <v>5833</v>
      </c>
    </row>
    <row r="426" spans="1:2" x14ac:dyDescent="0.25">
      <c r="A426" s="2">
        <f ca="1">IFERROR(__xludf.DUMMYFUNCTION("""COMPUTED_VALUE"""),44316)</f>
        <v>44316</v>
      </c>
      <c r="B426" s="5">
        <f ca="1">IFERROR(__xludf.DUMMYFUNCTION("""COMPUTED_VALUE"""),5500)</f>
        <v>5500</v>
      </c>
    </row>
    <row r="427" spans="1:2" x14ac:dyDescent="0.25">
      <c r="A427" s="2">
        <f ca="1">IFERROR(__xludf.DUMMYFUNCTION("""COMPUTED_VALUE"""),44317)</f>
        <v>44317</v>
      </c>
      <c r="B427" s="5">
        <f ca="1">IFERROR(__xludf.DUMMYFUNCTION("""COMPUTED_VALUE"""),4512)</f>
        <v>4512</v>
      </c>
    </row>
    <row r="428" spans="1:2" x14ac:dyDescent="0.25">
      <c r="A428" s="2">
        <f ca="1">IFERROR(__xludf.DUMMYFUNCTION("""COMPUTED_VALUE"""),44318)</f>
        <v>44318</v>
      </c>
      <c r="B428" s="5">
        <f ca="1">IFERROR(__xludf.DUMMYFUNCTION("""COMPUTED_VALUE"""),4394)</f>
        <v>4394</v>
      </c>
    </row>
    <row r="429" spans="1:2" x14ac:dyDescent="0.25">
      <c r="A429" s="2">
        <f ca="1">IFERROR(__xludf.DUMMYFUNCTION("""COMPUTED_VALUE"""),44319)</f>
        <v>44319</v>
      </c>
      <c r="B429" s="5">
        <f ca="1">IFERROR(__xludf.DUMMYFUNCTION("""COMPUTED_VALUE"""),4730)</f>
        <v>4730</v>
      </c>
    </row>
    <row r="430" spans="1:2" x14ac:dyDescent="0.25">
      <c r="A430" s="2">
        <f ca="1">IFERROR(__xludf.DUMMYFUNCTION("""COMPUTED_VALUE"""),44320)</f>
        <v>44320</v>
      </c>
      <c r="B430" s="5">
        <f ca="1">IFERROR(__xludf.DUMMYFUNCTION("""COMPUTED_VALUE"""),4369)</f>
        <v>4369</v>
      </c>
    </row>
    <row r="431" spans="1:2" x14ac:dyDescent="0.25">
      <c r="A431" s="2">
        <f ca="1">IFERROR(__xludf.DUMMYFUNCTION("""COMPUTED_VALUE"""),44321)</f>
        <v>44321</v>
      </c>
      <c r="B431" s="5">
        <f ca="1">IFERROR(__xludf.DUMMYFUNCTION("""COMPUTED_VALUE"""),5285)</f>
        <v>5285</v>
      </c>
    </row>
    <row r="432" spans="1:2" x14ac:dyDescent="0.25">
      <c r="A432" s="2">
        <f ca="1">IFERROR(__xludf.DUMMYFUNCTION("""COMPUTED_VALUE"""),44322)</f>
        <v>44322</v>
      </c>
      <c r="B432" s="5">
        <f ca="1">IFERROR(__xludf.DUMMYFUNCTION("""COMPUTED_VALUE"""),5647)</f>
        <v>5647</v>
      </c>
    </row>
    <row r="433" spans="1:2" x14ac:dyDescent="0.25">
      <c r="A433" s="2">
        <f ca="1">IFERROR(__xludf.DUMMYFUNCTION("""COMPUTED_VALUE"""),44323)</f>
        <v>44323</v>
      </c>
      <c r="B433" s="5">
        <f ca="1">IFERROR(__xludf.DUMMYFUNCTION("""COMPUTED_VALUE"""),6327)</f>
        <v>6327</v>
      </c>
    </row>
    <row r="434" spans="1:2" x14ac:dyDescent="0.25">
      <c r="A434" s="2">
        <f ca="1">IFERROR(__xludf.DUMMYFUNCTION("""COMPUTED_VALUE"""),44324)</f>
        <v>44324</v>
      </c>
      <c r="B434" s="5">
        <f ca="1">IFERROR(__xludf.DUMMYFUNCTION("""COMPUTED_VALUE"""),6130)</f>
        <v>6130</v>
      </c>
    </row>
    <row r="435" spans="1:2" x14ac:dyDescent="0.25">
      <c r="A435" s="2">
        <f ca="1">IFERROR(__xludf.DUMMYFUNCTION("""COMPUTED_VALUE"""),44325)</f>
        <v>44325</v>
      </c>
      <c r="B435" s="5">
        <f ca="1">IFERROR(__xludf.DUMMYFUNCTION("""COMPUTED_VALUE"""),3922)</f>
        <v>3922</v>
      </c>
    </row>
    <row r="436" spans="1:2" x14ac:dyDescent="0.25">
      <c r="A436" s="2">
        <f ca="1">IFERROR(__xludf.DUMMYFUNCTION("""COMPUTED_VALUE"""),44326)</f>
        <v>44326</v>
      </c>
      <c r="B436" s="5">
        <f ca="1">IFERROR(__xludf.DUMMYFUNCTION("""COMPUTED_VALUE"""),4891)</f>
        <v>4891</v>
      </c>
    </row>
    <row r="437" spans="1:2" x14ac:dyDescent="0.25">
      <c r="A437" s="2">
        <f ca="1">IFERROR(__xludf.DUMMYFUNCTION("""COMPUTED_VALUE"""),44327)</f>
        <v>44327</v>
      </c>
      <c r="B437" s="5">
        <f ca="1">IFERROR(__xludf.DUMMYFUNCTION("""COMPUTED_VALUE"""),5021)</f>
        <v>5021</v>
      </c>
    </row>
    <row r="438" spans="1:2" x14ac:dyDescent="0.25">
      <c r="A438" s="2">
        <f ca="1">IFERROR(__xludf.DUMMYFUNCTION("""COMPUTED_VALUE"""),44328)</f>
        <v>44328</v>
      </c>
      <c r="B438" s="5">
        <f ca="1">IFERROR(__xludf.DUMMYFUNCTION("""COMPUTED_VALUE"""),4608)</f>
        <v>4608</v>
      </c>
    </row>
    <row r="439" spans="1:2" x14ac:dyDescent="0.25">
      <c r="A439" s="2">
        <f ca="1">IFERROR(__xludf.DUMMYFUNCTION("""COMPUTED_VALUE"""),44329)</f>
        <v>44329</v>
      </c>
      <c r="B439" s="5">
        <f ca="1">IFERROR(__xludf.DUMMYFUNCTION("""COMPUTED_VALUE"""),3448)</f>
        <v>3448</v>
      </c>
    </row>
    <row r="440" spans="1:2" x14ac:dyDescent="0.25">
      <c r="A440" s="2">
        <f ca="1">IFERROR(__xludf.DUMMYFUNCTION("""COMPUTED_VALUE"""),44330)</f>
        <v>44330</v>
      </c>
      <c r="B440" s="5">
        <f ca="1">IFERROR(__xludf.DUMMYFUNCTION("""COMPUTED_VALUE"""),2633)</f>
        <v>2633</v>
      </c>
    </row>
    <row r="441" spans="1:2" x14ac:dyDescent="0.25">
      <c r="A441" s="2">
        <f ca="1">IFERROR(__xludf.DUMMYFUNCTION("""COMPUTED_VALUE"""),44331)</f>
        <v>44331</v>
      </c>
      <c r="B441" s="5">
        <f ca="1">IFERROR(__xludf.DUMMYFUNCTION("""COMPUTED_VALUE"""),2385)</f>
        <v>2385</v>
      </c>
    </row>
    <row r="442" spans="1:2" x14ac:dyDescent="0.25">
      <c r="A442" s="2">
        <f ca="1">IFERROR(__xludf.DUMMYFUNCTION("""COMPUTED_VALUE"""),44332)</f>
        <v>44332</v>
      </c>
      <c r="B442" s="5">
        <f ca="1">IFERROR(__xludf.DUMMYFUNCTION("""COMPUTED_VALUE"""),3080)</f>
        <v>3080</v>
      </c>
    </row>
    <row r="443" spans="1:2" x14ac:dyDescent="0.25">
      <c r="A443" s="2">
        <f ca="1">IFERROR(__xludf.DUMMYFUNCTION("""COMPUTED_VALUE"""),44333)</f>
        <v>44333</v>
      </c>
      <c r="B443" s="5">
        <f ca="1">IFERROR(__xludf.DUMMYFUNCTION("""COMPUTED_VALUE"""),4295)</f>
        <v>4295</v>
      </c>
    </row>
    <row r="444" spans="1:2" x14ac:dyDescent="0.25">
      <c r="A444" s="2">
        <f ca="1">IFERROR(__xludf.DUMMYFUNCTION("""COMPUTED_VALUE"""),44334)</f>
        <v>44334</v>
      </c>
      <c r="B444" s="5">
        <f ca="1">IFERROR(__xludf.DUMMYFUNCTION("""COMPUTED_VALUE"""),4185)</f>
        <v>4185</v>
      </c>
    </row>
    <row r="445" spans="1:2" x14ac:dyDescent="0.25">
      <c r="A445" s="2">
        <f ca="1">IFERROR(__xludf.DUMMYFUNCTION("""COMPUTED_VALUE"""),44335)</f>
        <v>44335</v>
      </c>
      <c r="B445" s="5">
        <f ca="1">IFERROR(__xludf.DUMMYFUNCTION("""COMPUTED_VALUE"""),4871)</f>
        <v>4871</v>
      </c>
    </row>
    <row r="446" spans="1:2" x14ac:dyDescent="0.25">
      <c r="A446" s="2">
        <f ca="1">IFERROR(__xludf.DUMMYFUNCTION("""COMPUTED_VALUE"""),44336)</f>
        <v>44336</v>
      </c>
      <c r="B446" s="5">
        <f ca="1">IFERROR(__xludf.DUMMYFUNCTION("""COMPUTED_VALUE"""),5797)</f>
        <v>5797</v>
      </c>
    </row>
    <row r="447" spans="1:2" x14ac:dyDescent="0.25">
      <c r="A447" s="2">
        <f ca="1">IFERROR(__xludf.DUMMYFUNCTION("""COMPUTED_VALUE"""),44337)</f>
        <v>44337</v>
      </c>
      <c r="B447" s="5">
        <f ca="1">IFERROR(__xludf.DUMMYFUNCTION("""COMPUTED_VALUE"""),5746)</f>
        <v>5746</v>
      </c>
    </row>
    <row r="448" spans="1:2" x14ac:dyDescent="0.25">
      <c r="A448" s="2">
        <f ca="1">IFERROR(__xludf.DUMMYFUNCTION("""COMPUTED_VALUE"""),44338)</f>
        <v>44338</v>
      </c>
      <c r="B448" s="5">
        <f ca="1">IFERROR(__xludf.DUMMYFUNCTION("""COMPUTED_VALUE"""),5296)</f>
        <v>5296</v>
      </c>
    </row>
    <row r="449" spans="1:2" x14ac:dyDescent="0.25">
      <c r="A449" s="2">
        <f ca="1">IFERROR(__xludf.DUMMYFUNCTION("""COMPUTED_VALUE"""),44339)</f>
        <v>44339</v>
      </c>
      <c r="B449" s="5">
        <f ca="1">IFERROR(__xludf.DUMMYFUNCTION("""COMPUTED_VALUE"""),5280)</f>
        <v>5280</v>
      </c>
    </row>
    <row r="450" spans="1:2" x14ac:dyDescent="0.25">
      <c r="A450" s="2">
        <f ca="1">IFERROR(__xludf.DUMMYFUNCTION("""COMPUTED_VALUE"""),44340)</f>
        <v>44340</v>
      </c>
      <c r="B450" s="5">
        <f ca="1">IFERROR(__xludf.DUMMYFUNCTION("""COMPUTED_VALUE"""),5907)</f>
        <v>5907</v>
      </c>
    </row>
    <row r="451" spans="1:2" x14ac:dyDescent="0.25">
      <c r="A451" s="2">
        <f ca="1">IFERROR(__xludf.DUMMYFUNCTION("""COMPUTED_VALUE"""),44341)</f>
        <v>44341</v>
      </c>
      <c r="B451" s="5">
        <f ca="1">IFERROR(__xludf.DUMMYFUNCTION("""COMPUTED_VALUE"""),5060)</f>
        <v>5060</v>
      </c>
    </row>
    <row r="452" spans="1:2" x14ac:dyDescent="0.25">
      <c r="A452" s="2">
        <f ca="1">IFERROR(__xludf.DUMMYFUNCTION("""COMPUTED_VALUE"""),44342)</f>
        <v>44342</v>
      </c>
      <c r="B452" s="5">
        <f ca="1">IFERROR(__xludf.DUMMYFUNCTION("""COMPUTED_VALUE"""),5034)</f>
        <v>5034</v>
      </c>
    </row>
    <row r="453" spans="1:2" x14ac:dyDescent="0.25">
      <c r="A453" s="2">
        <f ca="1">IFERROR(__xludf.DUMMYFUNCTION("""COMPUTED_VALUE"""),44343)</f>
        <v>44343</v>
      </c>
      <c r="B453" s="5">
        <f ca="1">IFERROR(__xludf.DUMMYFUNCTION("""COMPUTED_VALUE"""),6278)</f>
        <v>6278</v>
      </c>
    </row>
    <row r="454" spans="1:2" x14ac:dyDescent="0.25">
      <c r="A454" s="2">
        <f ca="1">IFERROR(__xludf.DUMMYFUNCTION("""COMPUTED_VALUE"""),44344)</f>
        <v>44344</v>
      </c>
      <c r="B454" s="5">
        <f ca="1">IFERROR(__xludf.DUMMYFUNCTION("""COMPUTED_VALUE"""),5862)</f>
        <v>5862</v>
      </c>
    </row>
    <row r="455" spans="1:2" x14ac:dyDescent="0.25">
      <c r="A455" s="2">
        <f ca="1">IFERROR(__xludf.DUMMYFUNCTION("""COMPUTED_VALUE"""),44345)</f>
        <v>44345</v>
      </c>
      <c r="B455" s="5">
        <f ca="1">IFERROR(__xludf.DUMMYFUNCTION("""COMPUTED_VALUE"""),6565)</f>
        <v>6565</v>
      </c>
    </row>
    <row r="456" spans="1:2" x14ac:dyDescent="0.25">
      <c r="A456" s="2">
        <f ca="1">IFERROR(__xludf.DUMMYFUNCTION("""COMPUTED_VALUE"""),44346)</f>
        <v>44346</v>
      </c>
      <c r="B456" s="5">
        <f ca="1">IFERROR(__xludf.DUMMYFUNCTION("""COMPUTED_VALUE"""),6115)</f>
        <v>6115</v>
      </c>
    </row>
    <row r="457" spans="1:2" x14ac:dyDescent="0.25">
      <c r="A457" s="2">
        <f ca="1">IFERROR(__xludf.DUMMYFUNCTION("""COMPUTED_VALUE"""),44347)</f>
        <v>44347</v>
      </c>
      <c r="B457" s="5">
        <f ca="1">IFERROR(__xludf.DUMMYFUNCTION("""COMPUTED_VALUE"""),5662)</f>
        <v>5662</v>
      </c>
    </row>
    <row r="458" spans="1:2" x14ac:dyDescent="0.25">
      <c r="A458" s="2">
        <f ca="1">IFERROR(__xludf.DUMMYFUNCTION("""COMPUTED_VALUE"""),44348)</f>
        <v>44348</v>
      </c>
      <c r="B458" s="5">
        <f ca="1">IFERROR(__xludf.DUMMYFUNCTION("""COMPUTED_VALUE"""),4824)</f>
        <v>4824</v>
      </c>
    </row>
    <row r="459" spans="1:2" x14ac:dyDescent="0.25">
      <c r="A459" s="2">
        <f ca="1">IFERROR(__xludf.DUMMYFUNCTION("""COMPUTED_VALUE"""),44349)</f>
        <v>44349</v>
      </c>
      <c r="B459" s="5">
        <f ca="1">IFERROR(__xludf.DUMMYFUNCTION("""COMPUTED_VALUE"""),5246)</f>
        <v>5246</v>
      </c>
    </row>
    <row r="460" spans="1:2" x14ac:dyDescent="0.25">
      <c r="A460" s="2">
        <f ca="1">IFERROR(__xludf.DUMMYFUNCTION("""COMPUTED_VALUE"""),44350)</f>
        <v>44350</v>
      </c>
      <c r="B460" s="5">
        <f ca="1">IFERROR(__xludf.DUMMYFUNCTION("""COMPUTED_VALUE"""),5353)</f>
        <v>5353</v>
      </c>
    </row>
    <row r="461" spans="1:2" x14ac:dyDescent="0.25">
      <c r="A461" s="2">
        <f ca="1">IFERROR(__xludf.DUMMYFUNCTION("""COMPUTED_VALUE"""),44351)</f>
        <v>44351</v>
      </c>
      <c r="B461" s="5">
        <f ca="1">IFERROR(__xludf.DUMMYFUNCTION("""COMPUTED_VALUE"""),6486)</f>
        <v>6486</v>
      </c>
    </row>
    <row r="462" spans="1:2" x14ac:dyDescent="0.25">
      <c r="A462" s="2">
        <f ca="1">IFERROR(__xludf.DUMMYFUNCTION("""COMPUTED_VALUE"""),44352)</f>
        <v>44352</v>
      </c>
      <c r="B462" s="5">
        <f ca="1">IFERROR(__xludf.DUMMYFUNCTION("""COMPUTED_VALUE"""),6594)</f>
        <v>6594</v>
      </c>
    </row>
    <row r="463" spans="1:2" x14ac:dyDescent="0.25">
      <c r="A463" s="2">
        <f ca="1">IFERROR(__xludf.DUMMYFUNCTION("""COMPUTED_VALUE"""),44353)</f>
        <v>44353</v>
      </c>
      <c r="B463" s="5">
        <f ca="1">IFERROR(__xludf.DUMMYFUNCTION("""COMPUTED_VALUE"""),5832)</f>
        <v>5832</v>
      </c>
    </row>
    <row r="464" spans="1:2" x14ac:dyDescent="0.25">
      <c r="A464" s="2">
        <f ca="1">IFERROR(__xludf.DUMMYFUNCTION("""COMPUTED_VALUE"""),44354)</f>
        <v>44354</v>
      </c>
      <c r="B464" s="5">
        <f ca="1">IFERROR(__xludf.DUMMYFUNCTION("""COMPUTED_VALUE"""),6993)</f>
        <v>6993</v>
      </c>
    </row>
    <row r="465" spans="1:2" x14ac:dyDescent="0.25">
      <c r="A465" s="2">
        <f ca="1">IFERROR(__xludf.DUMMYFUNCTION("""COMPUTED_VALUE"""),44355)</f>
        <v>44355</v>
      </c>
      <c r="B465" s="5">
        <f ca="1">IFERROR(__xludf.DUMMYFUNCTION("""COMPUTED_VALUE"""),6294)</f>
        <v>6294</v>
      </c>
    </row>
    <row r="466" spans="1:2" x14ac:dyDescent="0.25">
      <c r="A466" s="2">
        <f ca="1">IFERROR(__xludf.DUMMYFUNCTION("""COMPUTED_VALUE"""),44356)</f>
        <v>44356</v>
      </c>
      <c r="B466" s="5">
        <f ca="1">IFERROR(__xludf.DUMMYFUNCTION("""COMPUTED_VALUE"""),7725)</f>
        <v>7725</v>
      </c>
    </row>
    <row r="467" spans="1:2" x14ac:dyDescent="0.25">
      <c r="A467" s="2">
        <f ca="1">IFERROR(__xludf.DUMMYFUNCTION("""COMPUTED_VALUE"""),44357)</f>
        <v>44357</v>
      </c>
      <c r="B467" s="5">
        <f ca="1">IFERROR(__xludf.DUMMYFUNCTION("""COMPUTED_VALUE"""),8851)</f>
        <v>8851</v>
      </c>
    </row>
    <row r="468" spans="1:2" x14ac:dyDescent="0.25">
      <c r="A468" s="2">
        <f ca="1">IFERROR(__xludf.DUMMYFUNCTION("""COMPUTED_VALUE"""),44358)</f>
        <v>44358</v>
      </c>
      <c r="B468" s="5">
        <f ca="1">IFERROR(__xludf.DUMMYFUNCTION("""COMPUTED_VALUE"""),8124)</f>
        <v>8124</v>
      </c>
    </row>
    <row r="469" spans="1:2" x14ac:dyDescent="0.25">
      <c r="A469" s="2">
        <f ca="1">IFERROR(__xludf.DUMMYFUNCTION("""COMPUTED_VALUE"""),44359)</f>
        <v>44359</v>
      </c>
      <c r="B469" s="5">
        <f ca="1">IFERROR(__xludf.DUMMYFUNCTION("""COMPUTED_VALUE"""),7465)</f>
        <v>7465</v>
      </c>
    </row>
    <row r="470" spans="1:2" x14ac:dyDescent="0.25">
      <c r="A470" s="2">
        <f ca="1">IFERROR(__xludf.DUMMYFUNCTION("""COMPUTED_VALUE"""),44360)</f>
        <v>44360</v>
      </c>
      <c r="B470" s="5">
        <f ca="1">IFERROR(__xludf.DUMMYFUNCTION("""COMPUTED_VALUE"""),9868)</f>
        <v>9868</v>
      </c>
    </row>
    <row r="471" spans="1:2" x14ac:dyDescent="0.25">
      <c r="A471" s="2">
        <f ca="1">IFERROR(__xludf.DUMMYFUNCTION("""COMPUTED_VALUE"""),44361)</f>
        <v>44361</v>
      </c>
      <c r="B471" s="5">
        <f ca="1">IFERROR(__xludf.DUMMYFUNCTION("""COMPUTED_VALUE"""),8189)</f>
        <v>8189</v>
      </c>
    </row>
    <row r="472" spans="1:2" x14ac:dyDescent="0.25">
      <c r="A472" s="2">
        <f ca="1">IFERROR(__xludf.DUMMYFUNCTION("""COMPUTED_VALUE"""),44362)</f>
        <v>44362</v>
      </c>
      <c r="B472" s="5">
        <f ca="1">IFERROR(__xludf.DUMMYFUNCTION("""COMPUTED_VALUE"""),8161)</f>
        <v>8161</v>
      </c>
    </row>
    <row r="473" spans="1:2" x14ac:dyDescent="0.25">
      <c r="A473" s="2">
        <f ca="1">IFERROR(__xludf.DUMMYFUNCTION("""COMPUTED_VALUE"""),44363)</f>
        <v>44363</v>
      </c>
      <c r="B473" s="5">
        <f ca="1">IFERROR(__xludf.DUMMYFUNCTION("""COMPUTED_VALUE"""),9944)</f>
        <v>9944</v>
      </c>
    </row>
    <row r="474" spans="1:2" x14ac:dyDescent="0.25">
      <c r="A474" s="2">
        <f ca="1">IFERROR(__xludf.DUMMYFUNCTION("""COMPUTED_VALUE"""),44364)</f>
        <v>44364</v>
      </c>
      <c r="B474" s="5">
        <f ca="1">IFERROR(__xludf.DUMMYFUNCTION("""COMPUTED_VALUE"""),12624)</f>
        <v>12624</v>
      </c>
    </row>
    <row r="475" spans="1:2" x14ac:dyDescent="0.25">
      <c r="A475" s="2">
        <f ca="1">IFERROR(__xludf.DUMMYFUNCTION("""COMPUTED_VALUE"""),44365)</f>
        <v>44365</v>
      </c>
      <c r="B475" s="5">
        <f ca="1">IFERROR(__xludf.DUMMYFUNCTION("""COMPUTED_VALUE"""),12990)</f>
        <v>12990</v>
      </c>
    </row>
    <row r="476" spans="1:2" x14ac:dyDescent="0.25">
      <c r="A476" s="2">
        <f ca="1">IFERROR(__xludf.DUMMYFUNCTION("""COMPUTED_VALUE"""),44366)</f>
        <v>44366</v>
      </c>
      <c r="B476" s="5">
        <f ca="1">IFERROR(__xludf.DUMMYFUNCTION("""COMPUTED_VALUE"""),12906)</f>
        <v>12906</v>
      </c>
    </row>
    <row r="477" spans="1:2" x14ac:dyDescent="0.25">
      <c r="A477" s="2">
        <f ca="1">IFERROR(__xludf.DUMMYFUNCTION("""COMPUTED_VALUE"""),44367)</f>
        <v>44367</v>
      </c>
      <c r="B477" s="5">
        <f ca="1">IFERROR(__xludf.DUMMYFUNCTION("""COMPUTED_VALUE"""),13737)</f>
        <v>13737</v>
      </c>
    </row>
    <row r="478" spans="1:2" x14ac:dyDescent="0.25">
      <c r="A478" s="2">
        <f ca="1">IFERROR(__xludf.DUMMYFUNCTION("""COMPUTED_VALUE"""),44368)</f>
        <v>44368</v>
      </c>
      <c r="B478" s="5">
        <f ca="1">IFERROR(__xludf.DUMMYFUNCTION("""COMPUTED_VALUE"""),14536)</f>
        <v>14536</v>
      </c>
    </row>
    <row r="479" spans="1:2" x14ac:dyDescent="0.25">
      <c r="A479" s="2">
        <f ca="1">IFERROR(__xludf.DUMMYFUNCTION("""COMPUTED_VALUE"""),44369)</f>
        <v>44369</v>
      </c>
      <c r="B479" s="5">
        <f ca="1">IFERROR(__xludf.DUMMYFUNCTION("""COMPUTED_VALUE"""),13668)</f>
        <v>13668</v>
      </c>
    </row>
    <row r="480" spans="1:2" x14ac:dyDescent="0.25">
      <c r="A480" s="2">
        <f ca="1">IFERROR(__xludf.DUMMYFUNCTION("""COMPUTED_VALUE"""),44370)</f>
        <v>44370</v>
      </c>
      <c r="B480" s="5">
        <f ca="1">IFERROR(__xludf.DUMMYFUNCTION("""COMPUTED_VALUE"""),15308)</f>
        <v>15308</v>
      </c>
    </row>
    <row r="481" spans="1:2" x14ac:dyDescent="0.25">
      <c r="A481" s="2">
        <f ca="1">IFERROR(__xludf.DUMMYFUNCTION("""COMPUTED_VALUE"""),44371)</f>
        <v>44371</v>
      </c>
      <c r="B481" s="5">
        <f ca="1">IFERROR(__xludf.DUMMYFUNCTION("""COMPUTED_VALUE"""),20574)</f>
        <v>20574</v>
      </c>
    </row>
    <row r="482" spans="1:2" x14ac:dyDescent="0.25">
      <c r="A482" s="2">
        <f ca="1">IFERROR(__xludf.DUMMYFUNCTION("""COMPUTED_VALUE"""),44372)</f>
        <v>44372</v>
      </c>
      <c r="B482" s="5">
        <f ca="1">IFERROR(__xludf.DUMMYFUNCTION("""COMPUTED_VALUE"""),18872)</f>
        <v>18872</v>
      </c>
    </row>
    <row r="483" spans="1:2" x14ac:dyDescent="0.25">
      <c r="A483" s="2">
        <f ca="1">IFERROR(__xludf.DUMMYFUNCTION("""COMPUTED_VALUE"""),44373)</f>
        <v>44373</v>
      </c>
      <c r="B483" s="5">
        <f ca="1">IFERROR(__xludf.DUMMYFUNCTION("""COMPUTED_VALUE"""),21095)</f>
        <v>21095</v>
      </c>
    </row>
    <row r="484" spans="1:2" x14ac:dyDescent="0.25">
      <c r="A484" s="2">
        <f ca="1">IFERROR(__xludf.DUMMYFUNCTION("""COMPUTED_VALUE"""),44374)</f>
        <v>44374</v>
      </c>
      <c r="B484" s="5">
        <f ca="1">IFERROR(__xludf.DUMMYFUNCTION("""COMPUTED_VALUE"""),21342)</f>
        <v>21342</v>
      </c>
    </row>
    <row r="485" spans="1:2" x14ac:dyDescent="0.25">
      <c r="A485" s="2">
        <f ca="1">IFERROR(__xludf.DUMMYFUNCTION("""COMPUTED_VALUE"""),44375)</f>
        <v>44375</v>
      </c>
      <c r="B485" s="5">
        <f ca="1">IFERROR(__xludf.DUMMYFUNCTION("""COMPUTED_VALUE"""),20694)</f>
        <v>20694</v>
      </c>
    </row>
    <row r="486" spans="1:2" x14ac:dyDescent="0.25">
      <c r="A486" s="2">
        <f ca="1">IFERROR(__xludf.DUMMYFUNCTION("""COMPUTED_VALUE"""),44376)</f>
        <v>44376</v>
      </c>
      <c r="B486" s="5">
        <f ca="1">IFERROR(__xludf.DUMMYFUNCTION("""COMPUTED_VALUE"""),20467)</f>
        <v>20467</v>
      </c>
    </row>
    <row r="487" spans="1:2" x14ac:dyDescent="0.25">
      <c r="A487" s="2">
        <f ca="1">IFERROR(__xludf.DUMMYFUNCTION("""COMPUTED_VALUE"""),44377)</f>
        <v>44377</v>
      </c>
      <c r="B487" s="5">
        <f ca="1">IFERROR(__xludf.DUMMYFUNCTION("""COMPUTED_VALUE"""),21807)</f>
        <v>21807</v>
      </c>
    </row>
    <row r="488" spans="1:2" x14ac:dyDescent="0.25">
      <c r="A488" s="2">
        <f ca="1">IFERROR(__xludf.DUMMYFUNCTION("""COMPUTED_VALUE"""),44378)</f>
        <v>44378</v>
      </c>
      <c r="B488" s="5">
        <f ca="1">IFERROR(__xludf.DUMMYFUNCTION("""COMPUTED_VALUE"""),24836)</f>
        <v>24836</v>
      </c>
    </row>
    <row r="489" spans="1:2" x14ac:dyDescent="0.25">
      <c r="A489" s="2">
        <f ca="1">IFERROR(__xludf.DUMMYFUNCTION("""COMPUTED_VALUE"""),44379)</f>
        <v>44379</v>
      </c>
      <c r="B489" s="5">
        <f ca="1">IFERROR(__xludf.DUMMYFUNCTION("""COMPUTED_VALUE"""),25830)</f>
        <v>25830</v>
      </c>
    </row>
    <row r="490" spans="1:2" x14ac:dyDescent="0.25">
      <c r="A490" s="2">
        <f ca="1">IFERROR(__xludf.DUMMYFUNCTION("""COMPUTED_VALUE"""),44380)</f>
        <v>44380</v>
      </c>
      <c r="B490" s="5">
        <f ca="1">IFERROR(__xludf.DUMMYFUNCTION("""COMPUTED_VALUE"""),27913)</f>
        <v>27913</v>
      </c>
    </row>
    <row r="491" spans="1:2" x14ac:dyDescent="0.25">
      <c r="A491" s="2">
        <f ca="1">IFERROR(__xludf.DUMMYFUNCTION("""COMPUTED_VALUE"""),44381)</f>
        <v>44381</v>
      </c>
      <c r="B491" s="5">
        <f ca="1">IFERROR(__xludf.DUMMYFUNCTION("""COMPUTED_VALUE"""),27233)</f>
        <v>27233</v>
      </c>
    </row>
    <row r="492" spans="1:2" x14ac:dyDescent="0.25">
      <c r="A492" s="2">
        <f ca="1">IFERROR(__xludf.DUMMYFUNCTION("""COMPUTED_VALUE"""),44382)</f>
        <v>44382</v>
      </c>
      <c r="B492" s="5">
        <f ca="1">IFERROR(__xludf.DUMMYFUNCTION("""COMPUTED_VALUE"""),29745)</f>
        <v>29745</v>
      </c>
    </row>
    <row r="493" spans="1:2" x14ac:dyDescent="0.25">
      <c r="A493" s="2">
        <f ca="1">IFERROR(__xludf.DUMMYFUNCTION("""COMPUTED_VALUE"""),44383)</f>
        <v>44383</v>
      </c>
      <c r="B493" s="5">
        <f ca="1">IFERROR(__xludf.DUMMYFUNCTION("""COMPUTED_VALUE"""),31189)</f>
        <v>31189</v>
      </c>
    </row>
    <row r="494" spans="1:2" x14ac:dyDescent="0.25">
      <c r="A494" s="2">
        <f ca="1">IFERROR(__xludf.DUMMYFUNCTION("""COMPUTED_VALUE"""),44384)</f>
        <v>44384</v>
      </c>
      <c r="B494" s="5">
        <f ca="1">IFERROR(__xludf.DUMMYFUNCTION("""COMPUTED_VALUE"""),34379)</f>
        <v>34379</v>
      </c>
    </row>
    <row r="495" spans="1:2" x14ac:dyDescent="0.25">
      <c r="A495" s="2">
        <f ca="1">IFERROR(__xludf.DUMMYFUNCTION("""COMPUTED_VALUE"""),44385)</f>
        <v>44385</v>
      </c>
      <c r="B495" s="5">
        <f ca="1">IFERROR(__xludf.DUMMYFUNCTION("""COMPUTED_VALUE"""),38391)</f>
        <v>38391</v>
      </c>
    </row>
    <row r="496" spans="1:2" x14ac:dyDescent="0.25">
      <c r="A496" s="2">
        <f ca="1">IFERROR(__xludf.DUMMYFUNCTION("""COMPUTED_VALUE"""),44386)</f>
        <v>44386</v>
      </c>
      <c r="B496" s="5">
        <f ca="1">IFERROR(__xludf.DUMMYFUNCTION("""COMPUTED_VALUE"""),38124)</f>
        <v>38124</v>
      </c>
    </row>
    <row r="497" spans="1:2" x14ac:dyDescent="0.25">
      <c r="A497" s="2">
        <f ca="1">IFERROR(__xludf.DUMMYFUNCTION("""COMPUTED_VALUE"""),44387)</f>
        <v>44387</v>
      </c>
      <c r="B497" s="5">
        <f ca="1">IFERROR(__xludf.DUMMYFUNCTION("""COMPUTED_VALUE"""),35094)</f>
        <v>35094</v>
      </c>
    </row>
    <row r="498" spans="1:2" x14ac:dyDescent="0.25">
      <c r="A498" s="2">
        <f ca="1">IFERROR(__xludf.DUMMYFUNCTION("""COMPUTED_VALUE"""),44388)</f>
        <v>44388</v>
      </c>
      <c r="B498" s="5">
        <f ca="1">IFERROR(__xludf.DUMMYFUNCTION("""COMPUTED_VALUE"""),36197)</f>
        <v>36197</v>
      </c>
    </row>
    <row r="499" spans="1:2" x14ac:dyDescent="0.25">
      <c r="A499" s="2">
        <f ca="1">IFERROR(__xludf.DUMMYFUNCTION("""COMPUTED_VALUE"""),44389)</f>
        <v>44389</v>
      </c>
      <c r="B499" s="5">
        <f ca="1">IFERROR(__xludf.DUMMYFUNCTION("""COMPUTED_VALUE"""),40427)</f>
        <v>40427</v>
      </c>
    </row>
    <row r="500" spans="1:2" x14ac:dyDescent="0.25">
      <c r="A500" s="2">
        <f ca="1">IFERROR(__xludf.DUMMYFUNCTION("""COMPUTED_VALUE"""),44390)</f>
        <v>44390</v>
      </c>
      <c r="B500" s="5">
        <f ca="1">IFERROR(__xludf.DUMMYFUNCTION("""COMPUTED_VALUE"""),47899)</f>
        <v>47899</v>
      </c>
    </row>
    <row r="501" spans="1:2" x14ac:dyDescent="0.25">
      <c r="A501" s="2">
        <f ca="1">IFERROR(__xludf.DUMMYFUNCTION("""COMPUTED_VALUE"""),44391)</f>
        <v>44391</v>
      </c>
      <c r="B501" s="5">
        <f ca="1">IFERROR(__xludf.DUMMYFUNCTION("""COMPUTED_VALUE"""),54517)</f>
        <v>54517</v>
      </c>
    </row>
    <row r="502" spans="1:2" x14ac:dyDescent="0.25">
      <c r="A502" s="2">
        <f ca="1">IFERROR(__xludf.DUMMYFUNCTION("""COMPUTED_VALUE"""),44392)</f>
        <v>44392</v>
      </c>
      <c r="B502" s="5">
        <f ca="1">IFERROR(__xludf.DUMMYFUNCTION("""COMPUTED_VALUE"""),56757)</f>
        <v>56757</v>
      </c>
    </row>
    <row r="503" spans="1:2" x14ac:dyDescent="0.25">
      <c r="A503" s="2">
        <f ca="1">IFERROR(__xludf.DUMMYFUNCTION("""COMPUTED_VALUE"""),44393)</f>
        <v>44393</v>
      </c>
      <c r="B503" s="5">
        <f ca="1">IFERROR(__xludf.DUMMYFUNCTION("""COMPUTED_VALUE"""),54000)</f>
        <v>54000</v>
      </c>
    </row>
    <row r="504" spans="1:2" x14ac:dyDescent="0.25">
      <c r="A504" s="2">
        <f ca="1">IFERROR(__xludf.DUMMYFUNCTION("""COMPUTED_VALUE"""),44394)</f>
        <v>44394</v>
      </c>
      <c r="B504" s="5">
        <f ca="1">IFERROR(__xludf.DUMMYFUNCTION("""COMPUTED_VALUE"""),51952)</f>
        <v>51952</v>
      </c>
    </row>
    <row r="505" spans="1:2" x14ac:dyDescent="0.25">
      <c r="A505" s="2">
        <f ca="1">IFERROR(__xludf.DUMMYFUNCTION("""COMPUTED_VALUE"""),44395)</f>
        <v>44395</v>
      </c>
      <c r="B505" s="5">
        <f ca="1">IFERROR(__xludf.DUMMYFUNCTION("""COMPUTED_VALUE"""),44721)</f>
        <v>44721</v>
      </c>
    </row>
    <row r="506" spans="1:2" x14ac:dyDescent="0.25">
      <c r="A506" s="2">
        <f ca="1">IFERROR(__xludf.DUMMYFUNCTION("""COMPUTED_VALUE"""),44396)</f>
        <v>44396</v>
      </c>
      <c r="B506" s="5">
        <f ca="1">IFERROR(__xludf.DUMMYFUNCTION("""COMPUTED_VALUE"""),34257)</f>
        <v>34257</v>
      </c>
    </row>
    <row r="507" spans="1:2" x14ac:dyDescent="0.25">
      <c r="A507" s="2">
        <f ca="1">IFERROR(__xludf.DUMMYFUNCTION("""COMPUTED_VALUE"""),44397)</f>
        <v>44397</v>
      </c>
      <c r="B507" s="5">
        <f ca="1">IFERROR(__xludf.DUMMYFUNCTION("""COMPUTED_VALUE"""),38325)</f>
        <v>38325</v>
      </c>
    </row>
    <row r="508" spans="1:2" x14ac:dyDescent="0.25">
      <c r="A508" s="2">
        <f ca="1">IFERROR(__xludf.DUMMYFUNCTION("""COMPUTED_VALUE"""),44398)</f>
        <v>44398</v>
      </c>
      <c r="B508" s="5">
        <f ca="1">IFERROR(__xludf.DUMMYFUNCTION("""COMPUTED_VALUE"""),33772)</f>
        <v>33772</v>
      </c>
    </row>
    <row r="509" spans="1:2" x14ac:dyDescent="0.25">
      <c r="A509" s="2">
        <f ca="1">IFERROR(__xludf.DUMMYFUNCTION("""COMPUTED_VALUE"""),44399)</f>
        <v>44399</v>
      </c>
      <c r="B509" s="5">
        <f ca="1">IFERROR(__xludf.DUMMYFUNCTION("""COMPUTED_VALUE"""),49509)</f>
        <v>49509</v>
      </c>
    </row>
    <row r="510" spans="1:2" x14ac:dyDescent="0.25">
      <c r="A510" s="2">
        <f ca="1">IFERROR(__xludf.DUMMYFUNCTION("""COMPUTED_VALUE"""),44400)</f>
        <v>44400</v>
      </c>
      <c r="B510" s="5">
        <f ca="1">IFERROR(__xludf.DUMMYFUNCTION("""COMPUTED_VALUE"""),49071)</f>
        <v>49071</v>
      </c>
    </row>
    <row r="511" spans="1:2" x14ac:dyDescent="0.25">
      <c r="A511" s="2">
        <f ca="1">IFERROR(__xludf.DUMMYFUNCTION("""COMPUTED_VALUE"""),44401)</f>
        <v>44401</v>
      </c>
      <c r="B511" s="5">
        <f ca="1">IFERROR(__xludf.DUMMYFUNCTION("""COMPUTED_VALUE"""),45416)</f>
        <v>45416</v>
      </c>
    </row>
    <row r="512" spans="1:2" x14ac:dyDescent="0.25">
      <c r="A512" s="2">
        <f ca="1">IFERROR(__xludf.DUMMYFUNCTION("""COMPUTED_VALUE"""),44402)</f>
        <v>44402</v>
      </c>
      <c r="B512" s="5">
        <f ca="1">IFERROR(__xludf.DUMMYFUNCTION("""COMPUTED_VALUE"""),38679)</f>
        <v>38679</v>
      </c>
    </row>
    <row r="513" spans="1:2" x14ac:dyDescent="0.25">
      <c r="A513" s="2">
        <f ca="1">IFERROR(__xludf.DUMMYFUNCTION("""COMPUTED_VALUE"""),44403)</f>
        <v>44403</v>
      </c>
      <c r="B513" s="5">
        <f ca="1">IFERROR(__xludf.DUMMYFUNCTION("""COMPUTED_VALUE"""),28228)</f>
        <v>28228</v>
      </c>
    </row>
    <row r="514" spans="1:2" x14ac:dyDescent="0.25">
      <c r="A514" s="2">
        <f ca="1">IFERROR(__xludf.DUMMYFUNCTION("""COMPUTED_VALUE"""),44404)</f>
        <v>44404</v>
      </c>
      <c r="B514" s="5">
        <f ca="1">IFERROR(__xludf.DUMMYFUNCTION("""COMPUTED_VALUE"""),45203)</f>
        <v>45203</v>
      </c>
    </row>
    <row r="515" spans="1:2" x14ac:dyDescent="0.25">
      <c r="A515" s="2">
        <f ca="1">IFERROR(__xludf.DUMMYFUNCTION("""COMPUTED_VALUE"""),44405)</f>
        <v>44405</v>
      </c>
      <c r="B515" s="5">
        <f ca="1">IFERROR(__xludf.DUMMYFUNCTION("""COMPUTED_VALUE"""),47791)</f>
        <v>47791</v>
      </c>
    </row>
    <row r="516" spans="1:2" x14ac:dyDescent="0.25">
      <c r="A516" s="2">
        <f ca="1">IFERROR(__xludf.DUMMYFUNCTION("""COMPUTED_VALUE"""),44406)</f>
        <v>44406</v>
      </c>
      <c r="B516" s="5">
        <f ca="1">IFERROR(__xludf.DUMMYFUNCTION("""COMPUTED_VALUE"""),43479)</f>
        <v>43479</v>
      </c>
    </row>
    <row r="517" spans="1:2" x14ac:dyDescent="0.25">
      <c r="A517" s="2">
        <f ca="1">IFERROR(__xludf.DUMMYFUNCTION("""COMPUTED_VALUE"""),44407)</f>
        <v>44407</v>
      </c>
      <c r="B517" s="5">
        <f ca="1">IFERROR(__xludf.DUMMYFUNCTION("""COMPUTED_VALUE"""),41168)</f>
        <v>41168</v>
      </c>
    </row>
    <row r="518" spans="1:2" x14ac:dyDescent="0.25">
      <c r="A518" s="2">
        <f ca="1">IFERROR(__xludf.DUMMYFUNCTION("""COMPUTED_VALUE"""),44408)</f>
        <v>44408</v>
      </c>
      <c r="B518" s="5">
        <f ca="1">IFERROR(__xludf.DUMMYFUNCTION("""COMPUTED_VALUE"""),37284)</f>
        <v>37284</v>
      </c>
    </row>
    <row r="519" spans="1:2" x14ac:dyDescent="0.25">
      <c r="A519" s="2">
        <f ca="1">IFERROR(__xludf.DUMMYFUNCTION("""COMPUTED_VALUE"""),44409)</f>
        <v>44409</v>
      </c>
      <c r="B519" s="5">
        <f ca="1">IFERROR(__xludf.DUMMYFUNCTION("""COMPUTED_VALUE"""),30738)</f>
        <v>30738</v>
      </c>
    </row>
    <row r="520" spans="1:2" x14ac:dyDescent="0.25">
      <c r="A520" s="2">
        <f ca="1">IFERROR(__xludf.DUMMYFUNCTION("""COMPUTED_VALUE"""),44410)</f>
        <v>44410</v>
      </c>
      <c r="B520" s="5">
        <f ca="1">IFERROR(__xludf.DUMMYFUNCTION("""COMPUTED_VALUE"""),22404)</f>
        <v>22404</v>
      </c>
    </row>
    <row r="521" spans="1:2" x14ac:dyDescent="0.25">
      <c r="A521" s="2">
        <f ca="1">IFERROR(__xludf.DUMMYFUNCTION("""COMPUTED_VALUE"""),44411)</f>
        <v>44411</v>
      </c>
      <c r="B521" s="5">
        <f ca="1">IFERROR(__xludf.DUMMYFUNCTION("""COMPUTED_VALUE"""),33900)</f>
        <v>33900</v>
      </c>
    </row>
    <row r="522" spans="1:2" x14ac:dyDescent="0.25">
      <c r="A522" s="2">
        <f ca="1">IFERROR(__xludf.DUMMYFUNCTION("""COMPUTED_VALUE"""),44412)</f>
        <v>44412</v>
      </c>
      <c r="B522" s="5">
        <f ca="1">IFERROR(__xludf.DUMMYFUNCTION("""COMPUTED_VALUE"""),35867)</f>
        <v>35867</v>
      </c>
    </row>
    <row r="523" spans="1:2" x14ac:dyDescent="0.25">
      <c r="A523" s="2">
        <f ca="1">IFERROR(__xludf.DUMMYFUNCTION("""COMPUTED_VALUE"""),44413)</f>
        <v>44413</v>
      </c>
      <c r="B523" s="5">
        <f ca="1">IFERROR(__xludf.DUMMYFUNCTION("""COMPUTED_VALUE"""),35764)</f>
        <v>35764</v>
      </c>
    </row>
    <row r="524" spans="1:2" x14ac:dyDescent="0.25">
      <c r="A524" s="2">
        <f ca="1">IFERROR(__xludf.DUMMYFUNCTION("""COMPUTED_VALUE"""),44414)</f>
        <v>44414</v>
      </c>
      <c r="B524" s="5">
        <f ca="1">IFERROR(__xludf.DUMMYFUNCTION("""COMPUTED_VALUE"""),39532)</f>
        <v>39532</v>
      </c>
    </row>
    <row r="525" spans="1:2" x14ac:dyDescent="0.25">
      <c r="A525" s="2">
        <f ca="1">IFERROR(__xludf.DUMMYFUNCTION("""COMPUTED_VALUE"""),44415)</f>
        <v>44415</v>
      </c>
      <c r="B525" s="5">
        <f ca="1">IFERROR(__xludf.DUMMYFUNCTION("""COMPUTED_VALUE"""),31753)</f>
        <v>31753</v>
      </c>
    </row>
    <row r="526" spans="1:2" x14ac:dyDescent="0.25">
      <c r="A526" s="2">
        <f ca="1">IFERROR(__xludf.DUMMYFUNCTION("""COMPUTED_VALUE"""),44416)</f>
        <v>44416</v>
      </c>
      <c r="B526" s="5">
        <f ca="1">IFERROR(__xludf.DUMMYFUNCTION("""COMPUTED_VALUE"""),26415)</f>
        <v>26415</v>
      </c>
    </row>
    <row r="527" spans="1:2" x14ac:dyDescent="0.25">
      <c r="A527" s="2">
        <f ca="1">IFERROR(__xludf.DUMMYFUNCTION("""COMPUTED_VALUE"""),44417)</f>
        <v>44417</v>
      </c>
      <c r="B527" s="5">
        <f ca="1">IFERROR(__xludf.DUMMYFUNCTION("""COMPUTED_VALUE"""),20709)</f>
        <v>20709</v>
      </c>
    </row>
    <row r="528" spans="1:2" x14ac:dyDescent="0.25">
      <c r="A528" s="2">
        <f ca="1">IFERROR(__xludf.DUMMYFUNCTION("""COMPUTED_VALUE"""),44418)</f>
        <v>44418</v>
      </c>
      <c r="B528" s="5">
        <f ca="1">IFERROR(__xludf.DUMMYFUNCTION("""COMPUTED_VALUE"""),32081)</f>
        <v>32081</v>
      </c>
    </row>
    <row r="529" spans="1:2" x14ac:dyDescent="0.25">
      <c r="A529" s="2">
        <f ca="1">IFERROR(__xludf.DUMMYFUNCTION("""COMPUTED_VALUE"""),44419)</f>
        <v>44419</v>
      </c>
      <c r="B529" s="5">
        <f ca="1">IFERROR(__xludf.DUMMYFUNCTION("""COMPUTED_VALUE"""),30625)</f>
        <v>30625</v>
      </c>
    </row>
    <row r="530" spans="1:2" x14ac:dyDescent="0.25">
      <c r="A530" s="2">
        <f ca="1">IFERROR(__xludf.DUMMYFUNCTION("""COMPUTED_VALUE"""),44420)</f>
        <v>44420</v>
      </c>
      <c r="B530" s="5">
        <f ca="1">IFERROR(__xludf.DUMMYFUNCTION("""COMPUTED_VALUE"""),24709)</f>
        <v>24709</v>
      </c>
    </row>
    <row r="531" spans="1:2" x14ac:dyDescent="0.25">
      <c r="A531" s="2">
        <f ca="1">IFERROR(__xludf.DUMMYFUNCTION("""COMPUTED_VALUE"""),44421)</f>
        <v>44421</v>
      </c>
      <c r="B531" s="5">
        <f ca="1">IFERROR(__xludf.DUMMYFUNCTION("""COMPUTED_VALUE"""),30788)</f>
        <v>30788</v>
      </c>
    </row>
    <row r="532" spans="1:2" x14ac:dyDescent="0.25">
      <c r="A532" s="2">
        <f ca="1">IFERROR(__xludf.DUMMYFUNCTION("""COMPUTED_VALUE"""),44422)</f>
        <v>44422</v>
      </c>
      <c r="B532" s="5">
        <f ca="1">IFERROR(__xludf.DUMMYFUNCTION("""COMPUTED_VALUE"""),28598)</f>
        <v>28598</v>
      </c>
    </row>
    <row r="533" spans="1:2" x14ac:dyDescent="0.25">
      <c r="A533" s="2">
        <f ca="1">IFERROR(__xludf.DUMMYFUNCTION("""COMPUTED_VALUE"""),44423)</f>
        <v>44423</v>
      </c>
      <c r="B533" s="5">
        <f ca="1">IFERROR(__xludf.DUMMYFUNCTION("""COMPUTED_VALUE"""),20813)</f>
        <v>20813</v>
      </c>
    </row>
    <row r="534" spans="1:2" x14ac:dyDescent="0.25">
      <c r="A534" s="2">
        <f ca="1">IFERROR(__xludf.DUMMYFUNCTION("""COMPUTED_VALUE"""),44424)</f>
        <v>44424</v>
      </c>
      <c r="B534" s="5">
        <f ca="1">IFERROR(__xludf.DUMMYFUNCTION("""COMPUTED_VALUE"""),17384)</f>
        <v>17384</v>
      </c>
    </row>
    <row r="535" spans="1:2" x14ac:dyDescent="0.25">
      <c r="A535" s="2">
        <f ca="1">IFERROR(__xludf.DUMMYFUNCTION("""COMPUTED_VALUE"""),44425)</f>
        <v>44425</v>
      </c>
      <c r="B535" s="5">
        <f ca="1">IFERROR(__xludf.DUMMYFUNCTION("""COMPUTED_VALUE"""),20741)</f>
        <v>20741</v>
      </c>
    </row>
    <row r="536" spans="1:2" x14ac:dyDescent="0.25">
      <c r="A536" s="2">
        <f ca="1">IFERROR(__xludf.DUMMYFUNCTION("""COMPUTED_VALUE"""),44426)</f>
        <v>44426</v>
      </c>
      <c r="B536" s="5">
        <f ca="1">IFERROR(__xludf.DUMMYFUNCTION("""COMPUTED_VALUE"""),15768)</f>
        <v>15768</v>
      </c>
    </row>
    <row r="537" spans="1:2" x14ac:dyDescent="0.25">
      <c r="A537" s="2">
        <f ca="1">IFERROR(__xludf.DUMMYFUNCTION("""COMPUTED_VALUE"""),44427)</f>
        <v>44427</v>
      </c>
      <c r="B537" s="5">
        <f ca="1">IFERROR(__xludf.DUMMYFUNCTION("""COMPUTED_VALUE"""),22053)</f>
        <v>22053</v>
      </c>
    </row>
    <row r="538" spans="1:2" x14ac:dyDescent="0.25">
      <c r="A538" s="2">
        <f ca="1">IFERROR(__xludf.DUMMYFUNCTION("""COMPUTED_VALUE"""),44428)</f>
        <v>44428</v>
      </c>
      <c r="B538" s="5">
        <f ca="1">IFERROR(__xludf.DUMMYFUNCTION("""COMPUTED_VALUE"""),20004)</f>
        <v>20004</v>
      </c>
    </row>
    <row r="539" spans="1:2" x14ac:dyDescent="0.25">
      <c r="A539" s="2">
        <f ca="1">IFERROR(__xludf.DUMMYFUNCTION("""COMPUTED_VALUE"""),44429)</f>
        <v>44429</v>
      </c>
      <c r="B539" s="5">
        <f ca="1">IFERROR(__xludf.DUMMYFUNCTION("""COMPUTED_VALUE"""),16744)</f>
        <v>16744</v>
      </c>
    </row>
    <row r="540" spans="1:2" x14ac:dyDescent="0.25">
      <c r="A540" s="2">
        <f ca="1">IFERROR(__xludf.DUMMYFUNCTION("""COMPUTED_VALUE"""),44430)</f>
        <v>44430</v>
      </c>
      <c r="B540" s="5">
        <f ca="1">IFERROR(__xludf.DUMMYFUNCTION("""COMPUTED_VALUE"""),12408)</f>
        <v>12408</v>
      </c>
    </row>
    <row r="541" spans="1:2" x14ac:dyDescent="0.25">
      <c r="A541" s="2">
        <f ca="1">IFERROR(__xludf.DUMMYFUNCTION("""COMPUTED_VALUE"""),44431)</f>
        <v>44431</v>
      </c>
      <c r="B541" s="5">
        <f ca="1">IFERROR(__xludf.DUMMYFUNCTION("""COMPUTED_VALUE"""),9604)</f>
        <v>9604</v>
      </c>
    </row>
    <row r="542" spans="1:2" x14ac:dyDescent="0.25">
      <c r="A542" s="2">
        <f ca="1">IFERROR(__xludf.DUMMYFUNCTION("""COMPUTED_VALUE"""),44432)</f>
        <v>44432</v>
      </c>
      <c r="B542" s="5">
        <f ca="1">IFERROR(__xludf.DUMMYFUNCTION("""COMPUTED_VALUE"""),19106)</f>
        <v>19106</v>
      </c>
    </row>
    <row r="543" spans="1:2" x14ac:dyDescent="0.25">
      <c r="A543" s="2">
        <f ca="1">IFERROR(__xludf.DUMMYFUNCTION("""COMPUTED_VALUE"""),44433)</f>
        <v>44433</v>
      </c>
      <c r="B543" s="5">
        <f ca="1">IFERROR(__xludf.DUMMYFUNCTION("""COMPUTED_VALUE"""),18671)</f>
        <v>18671</v>
      </c>
    </row>
    <row r="544" spans="1:2" x14ac:dyDescent="0.25">
      <c r="A544" s="2">
        <f ca="1">IFERROR(__xludf.DUMMYFUNCTION("""COMPUTED_VALUE"""),44434)</f>
        <v>44434</v>
      </c>
      <c r="B544" s="5">
        <f ca="1">IFERROR(__xludf.DUMMYFUNCTION("""COMPUTED_VALUE"""),16899)</f>
        <v>16899</v>
      </c>
    </row>
    <row r="545" spans="1:2" x14ac:dyDescent="0.25">
      <c r="A545" s="2">
        <f ca="1">IFERROR(__xludf.DUMMYFUNCTION("""COMPUTED_VALUE"""),44435)</f>
        <v>44435</v>
      </c>
      <c r="B545" s="5">
        <f ca="1">IFERROR(__xludf.DUMMYFUNCTION("""COMPUTED_VALUE"""),12618)</f>
        <v>12618</v>
      </c>
    </row>
    <row r="546" spans="1:2" x14ac:dyDescent="0.25">
      <c r="A546" s="2">
        <f ca="1">IFERROR(__xludf.DUMMYFUNCTION("""COMPUTED_VALUE"""),44436)</f>
        <v>44436</v>
      </c>
      <c r="B546" s="5">
        <f ca="1">IFERROR(__xludf.DUMMYFUNCTION("""COMPUTED_VALUE"""),10050)</f>
        <v>10050</v>
      </c>
    </row>
    <row r="547" spans="1:2" x14ac:dyDescent="0.25">
      <c r="A547" s="2">
        <f ca="1">IFERROR(__xludf.DUMMYFUNCTION("""COMPUTED_VALUE"""),44437)</f>
        <v>44437</v>
      </c>
      <c r="B547" s="5">
        <f ca="1">IFERROR(__xludf.DUMMYFUNCTION("""COMPUTED_VALUE"""),7427)</f>
        <v>7427</v>
      </c>
    </row>
    <row r="548" spans="1:2" x14ac:dyDescent="0.25">
      <c r="A548" s="2">
        <f ca="1">IFERROR(__xludf.DUMMYFUNCTION("""COMPUTED_VALUE"""),44438)</f>
        <v>44438</v>
      </c>
      <c r="B548" s="5">
        <f ca="1">IFERROR(__xludf.DUMMYFUNCTION("""COMPUTED_VALUE"""),5436)</f>
        <v>5436</v>
      </c>
    </row>
    <row r="549" spans="1:2" x14ac:dyDescent="0.25">
      <c r="A549" s="2">
        <f ca="1">IFERROR(__xludf.DUMMYFUNCTION("""COMPUTED_VALUE"""),44439)</f>
        <v>44439</v>
      </c>
      <c r="B549" s="5">
        <f ca="1">IFERROR(__xludf.DUMMYFUNCTION("""COMPUTED_VALUE"""),10534)</f>
        <v>10534</v>
      </c>
    </row>
    <row r="550" spans="1:2" x14ac:dyDescent="0.25">
      <c r="A550" s="2">
        <f ca="1">IFERROR(__xludf.DUMMYFUNCTION("""COMPUTED_VALUE"""),44440)</f>
        <v>44440</v>
      </c>
      <c r="B550" s="5">
        <f ca="1">IFERROR(__xludf.DUMMYFUNCTION("""COMPUTED_VALUE"""),10337)</f>
        <v>10337</v>
      </c>
    </row>
    <row r="551" spans="1:2" x14ac:dyDescent="0.25">
      <c r="A551" s="2">
        <f ca="1">IFERROR(__xludf.DUMMYFUNCTION("""COMPUTED_VALUE"""),44441)</f>
        <v>44441</v>
      </c>
      <c r="B551" s="5">
        <f ca="1">IFERROR(__xludf.DUMMYFUNCTION("""COMPUTED_VALUE"""),8955)</f>
        <v>8955</v>
      </c>
    </row>
    <row r="552" spans="1:2" x14ac:dyDescent="0.25">
      <c r="A552" s="2">
        <f ca="1">IFERROR(__xludf.DUMMYFUNCTION("""COMPUTED_VALUE"""),44442)</f>
        <v>44442</v>
      </c>
      <c r="B552" s="5">
        <f ca="1">IFERROR(__xludf.DUMMYFUNCTION("""COMPUTED_VALUE"""),7797)</f>
        <v>7797</v>
      </c>
    </row>
    <row r="553" spans="1:2" x14ac:dyDescent="0.25">
      <c r="A553" s="2">
        <f ca="1">IFERROR(__xludf.DUMMYFUNCTION("""COMPUTED_VALUE"""),44443)</f>
        <v>44443</v>
      </c>
      <c r="B553" s="5">
        <f ca="1">IFERROR(__xludf.DUMMYFUNCTION("""COMPUTED_VALUE"""),6727)</f>
        <v>6727</v>
      </c>
    </row>
    <row r="554" spans="1:2" x14ac:dyDescent="0.25">
      <c r="A554" s="2">
        <f ca="1">IFERROR(__xludf.DUMMYFUNCTION("""COMPUTED_VALUE"""),44444)</f>
        <v>44444</v>
      </c>
      <c r="B554" s="5">
        <f ca="1">IFERROR(__xludf.DUMMYFUNCTION("""COMPUTED_VALUE"""),5403)</f>
        <v>5403</v>
      </c>
    </row>
    <row r="555" spans="1:2" x14ac:dyDescent="0.25">
      <c r="A555" s="2">
        <f ca="1">IFERROR(__xludf.DUMMYFUNCTION("""COMPUTED_VALUE"""),44445)</f>
        <v>44445</v>
      </c>
      <c r="B555" s="5">
        <f ca="1">IFERROR(__xludf.DUMMYFUNCTION("""COMPUTED_VALUE"""),4413)</f>
        <v>4413</v>
      </c>
    </row>
    <row r="556" spans="1:2" x14ac:dyDescent="0.25">
      <c r="A556" s="2">
        <f ca="1">IFERROR(__xludf.DUMMYFUNCTION("""COMPUTED_VALUE"""),44446)</f>
        <v>44446</v>
      </c>
      <c r="B556" s="5">
        <f ca="1">IFERROR(__xludf.DUMMYFUNCTION("""COMPUTED_VALUE"""),7201)</f>
        <v>7201</v>
      </c>
    </row>
    <row r="557" spans="1:2" x14ac:dyDescent="0.25">
      <c r="A557" s="2">
        <f ca="1">IFERROR(__xludf.DUMMYFUNCTION("""COMPUTED_VALUE"""),44447)</f>
        <v>44447</v>
      </c>
      <c r="B557" s="5">
        <f ca="1">IFERROR(__xludf.DUMMYFUNCTION("""COMPUTED_VALUE"""),6731)</f>
        <v>6731</v>
      </c>
    </row>
    <row r="558" spans="1:2" x14ac:dyDescent="0.25">
      <c r="A558" s="2">
        <f ca="1">IFERROR(__xludf.DUMMYFUNCTION("""COMPUTED_VALUE"""),44448)</f>
        <v>44448</v>
      </c>
      <c r="B558" s="5">
        <f ca="1">IFERROR(__xludf.DUMMYFUNCTION("""COMPUTED_VALUE"""),5990)</f>
        <v>5990</v>
      </c>
    </row>
    <row r="559" spans="1:2" x14ac:dyDescent="0.25">
      <c r="A559" s="2">
        <f ca="1">IFERROR(__xludf.DUMMYFUNCTION("""COMPUTED_VALUE"""),44449)</f>
        <v>44449</v>
      </c>
      <c r="B559" s="5">
        <f ca="1">IFERROR(__xludf.DUMMYFUNCTION("""COMPUTED_VALUE"""),5376)</f>
        <v>5376</v>
      </c>
    </row>
    <row r="560" spans="1:2" x14ac:dyDescent="0.25">
      <c r="A560" s="2">
        <f ca="1">IFERROR(__xludf.DUMMYFUNCTION("""COMPUTED_VALUE"""),44450)</f>
        <v>44450</v>
      </c>
      <c r="B560" s="5">
        <f ca="1">IFERROR(__xludf.DUMMYFUNCTION("""COMPUTED_VALUE"""),5001)</f>
        <v>5001</v>
      </c>
    </row>
    <row r="561" spans="1:2" x14ac:dyDescent="0.25">
      <c r="A561" s="2">
        <f ca="1">IFERROR(__xludf.DUMMYFUNCTION("""COMPUTED_VALUE"""),44451)</f>
        <v>44451</v>
      </c>
      <c r="B561" s="5">
        <f ca="1">IFERROR(__xludf.DUMMYFUNCTION("""COMPUTED_VALUE"""),3779)</f>
        <v>3779</v>
      </c>
    </row>
    <row r="562" spans="1:2" x14ac:dyDescent="0.25">
      <c r="A562" s="2">
        <f ca="1">IFERROR(__xludf.DUMMYFUNCTION("""COMPUTED_VALUE"""),44452)</f>
        <v>44452</v>
      </c>
      <c r="B562" s="5">
        <f ca="1">IFERROR(__xludf.DUMMYFUNCTION("""COMPUTED_VALUE"""),2577)</f>
        <v>2577</v>
      </c>
    </row>
    <row r="563" spans="1:2" x14ac:dyDescent="0.25">
      <c r="A563" s="2">
        <f ca="1">IFERROR(__xludf.DUMMYFUNCTION("""COMPUTED_VALUE"""),44453)</f>
        <v>44453</v>
      </c>
      <c r="B563" s="5">
        <f ca="1">IFERROR(__xludf.DUMMYFUNCTION("""COMPUTED_VALUE"""),4128)</f>
        <v>4128</v>
      </c>
    </row>
    <row r="564" spans="1:2" x14ac:dyDescent="0.25">
      <c r="A564" s="2">
        <f ca="1">IFERROR(__xludf.DUMMYFUNCTION("""COMPUTED_VALUE"""),44454)</f>
        <v>44454</v>
      </c>
      <c r="B564" s="5">
        <f ca="1">IFERROR(__xludf.DUMMYFUNCTION("""COMPUTED_VALUE"""),3948)</f>
        <v>3948</v>
      </c>
    </row>
    <row r="565" spans="1:2" x14ac:dyDescent="0.25">
      <c r="A565" s="2">
        <f ca="1">IFERROR(__xludf.DUMMYFUNCTION("""COMPUTED_VALUE"""),44455)</f>
        <v>44455</v>
      </c>
      <c r="B565" s="5">
        <f ca="1">IFERROR(__xludf.DUMMYFUNCTION("""COMPUTED_VALUE"""),3145)</f>
        <v>3145</v>
      </c>
    </row>
    <row r="566" spans="1:2" x14ac:dyDescent="0.25">
      <c r="A566" s="2">
        <f ca="1">IFERROR(__xludf.DUMMYFUNCTION("""COMPUTED_VALUE"""),44456)</f>
        <v>44456</v>
      </c>
      <c r="B566" s="5">
        <f ca="1">IFERROR(__xludf.DUMMYFUNCTION("""COMPUTED_VALUE"""),3835)</f>
        <v>3835</v>
      </c>
    </row>
    <row r="567" spans="1:2" x14ac:dyDescent="0.25">
      <c r="A567" s="2">
        <f ca="1">IFERROR(__xludf.DUMMYFUNCTION("""COMPUTED_VALUE"""),44457)</f>
        <v>44457</v>
      </c>
      <c r="B567" s="5">
        <f ca="1">IFERROR(__xludf.DUMMYFUNCTION("""COMPUTED_VALUE"""),3385)</f>
        <v>3385</v>
      </c>
    </row>
    <row r="568" spans="1:2" x14ac:dyDescent="0.25">
      <c r="A568" s="2">
        <f ca="1">IFERROR(__xludf.DUMMYFUNCTION("""COMPUTED_VALUE"""),44458)</f>
        <v>44458</v>
      </c>
      <c r="B568" s="5">
        <f ca="1">IFERROR(__xludf.DUMMYFUNCTION("""COMPUTED_VALUE"""),2234)</f>
        <v>2234</v>
      </c>
    </row>
    <row r="569" spans="1:2" x14ac:dyDescent="0.25">
      <c r="A569" s="2">
        <f ca="1">IFERROR(__xludf.DUMMYFUNCTION("""COMPUTED_VALUE"""),44459)</f>
        <v>44459</v>
      </c>
      <c r="B569" s="5">
        <f ca="1">IFERROR(__xludf.DUMMYFUNCTION("""COMPUTED_VALUE"""),1932)</f>
        <v>1932</v>
      </c>
    </row>
    <row r="570" spans="1:2" x14ac:dyDescent="0.25">
      <c r="A570" s="2">
        <f ca="1">IFERROR(__xludf.DUMMYFUNCTION("""COMPUTED_VALUE"""),44460)</f>
        <v>44460</v>
      </c>
      <c r="B570" s="5">
        <f ca="1">IFERROR(__xludf.DUMMYFUNCTION("""COMPUTED_VALUE"""),3263)</f>
        <v>3263</v>
      </c>
    </row>
    <row r="571" spans="1:2" x14ac:dyDescent="0.25">
      <c r="A571" s="2">
        <f ca="1">IFERROR(__xludf.DUMMYFUNCTION("""COMPUTED_VALUE"""),44461)</f>
        <v>44461</v>
      </c>
      <c r="B571" s="5">
        <f ca="1">IFERROR(__xludf.DUMMYFUNCTION("""COMPUTED_VALUE"""),2720)</f>
        <v>2720</v>
      </c>
    </row>
    <row r="572" spans="1:2" x14ac:dyDescent="0.25">
      <c r="A572" s="2">
        <f ca="1">IFERROR(__xludf.DUMMYFUNCTION("""COMPUTED_VALUE"""),44462)</f>
        <v>44462</v>
      </c>
      <c r="B572" s="5">
        <f ca="1">IFERROR(__xludf.DUMMYFUNCTION("""COMPUTED_VALUE"""),2881)</f>
        <v>2881</v>
      </c>
    </row>
    <row r="573" spans="1:2" x14ac:dyDescent="0.25">
      <c r="A573" s="2">
        <f ca="1">IFERROR(__xludf.DUMMYFUNCTION("""COMPUTED_VALUE"""),44463)</f>
        <v>44463</v>
      </c>
      <c r="B573" s="5">
        <f ca="1">IFERROR(__xludf.DUMMYFUNCTION("""COMPUTED_VALUE"""),2557)</f>
        <v>2557</v>
      </c>
    </row>
    <row r="574" spans="1:2" x14ac:dyDescent="0.25">
      <c r="A574" s="2">
        <f ca="1">IFERROR(__xludf.DUMMYFUNCTION("""COMPUTED_VALUE"""),44464)</f>
        <v>44464</v>
      </c>
      <c r="B574" s="5">
        <f ca="1">IFERROR(__xludf.DUMMYFUNCTION("""COMPUTED_VALUE"""),2137)</f>
        <v>2137</v>
      </c>
    </row>
    <row r="575" spans="1:2" x14ac:dyDescent="0.25">
      <c r="A575" s="2">
        <f ca="1">IFERROR(__xludf.DUMMYFUNCTION("""COMPUTED_VALUE"""),44465)</f>
        <v>44465</v>
      </c>
      <c r="B575" s="5">
        <f ca="1">IFERROR(__xludf.DUMMYFUNCTION("""COMPUTED_VALUE"""),1760)</f>
        <v>1760</v>
      </c>
    </row>
    <row r="576" spans="1:2" x14ac:dyDescent="0.25">
      <c r="A576" s="2">
        <f ca="1">IFERROR(__xludf.DUMMYFUNCTION("""COMPUTED_VALUE"""),44466)</f>
        <v>44466</v>
      </c>
      <c r="B576" s="5">
        <f ca="1">IFERROR(__xludf.DUMMYFUNCTION("""COMPUTED_VALUE"""),1390)</f>
        <v>1390</v>
      </c>
    </row>
    <row r="577" spans="1:2" x14ac:dyDescent="0.25">
      <c r="A577" s="2">
        <f ca="1">IFERROR(__xludf.DUMMYFUNCTION("""COMPUTED_VALUE"""),44467)</f>
        <v>44467</v>
      </c>
      <c r="B577" s="5">
        <f ca="1">IFERROR(__xludf.DUMMYFUNCTION("""COMPUTED_VALUE"""),2057)</f>
        <v>2057</v>
      </c>
    </row>
    <row r="578" spans="1:2" x14ac:dyDescent="0.25">
      <c r="A578" s="2">
        <f ca="1">IFERROR(__xludf.DUMMYFUNCTION("""COMPUTED_VALUE"""),44468)</f>
        <v>44468</v>
      </c>
      <c r="B578" s="5">
        <f ca="1">IFERROR(__xludf.DUMMYFUNCTION("""COMPUTED_VALUE"""),1954)</f>
        <v>1954</v>
      </c>
    </row>
    <row r="579" spans="1:2" x14ac:dyDescent="0.25">
      <c r="A579" s="2">
        <f ca="1">IFERROR(__xludf.DUMMYFUNCTION("""COMPUTED_VALUE"""),44469)</f>
        <v>44469</v>
      </c>
      <c r="B579" s="5">
        <f ca="1">IFERROR(__xludf.DUMMYFUNCTION("""COMPUTED_VALUE"""),1690)</f>
        <v>1690</v>
      </c>
    </row>
    <row r="580" spans="1:2" x14ac:dyDescent="0.25">
      <c r="A580" s="2">
        <f ca="1">IFERROR(__xludf.DUMMYFUNCTION("""COMPUTED_VALUE"""),44470)</f>
        <v>44470</v>
      </c>
      <c r="B580" s="5">
        <f ca="1">IFERROR(__xludf.DUMMYFUNCTION("""COMPUTED_VALUE"""),1624)</f>
        <v>1624</v>
      </c>
    </row>
    <row r="581" spans="1:2" x14ac:dyDescent="0.25">
      <c r="A581" s="2">
        <f ca="1">IFERROR(__xludf.DUMMYFUNCTION("""COMPUTED_VALUE"""),44471)</f>
        <v>44471</v>
      </c>
      <c r="B581" s="5">
        <f ca="1">IFERROR(__xludf.DUMMYFUNCTION("""COMPUTED_VALUE"""),1414)</f>
        <v>1414</v>
      </c>
    </row>
    <row r="582" spans="1:2" x14ac:dyDescent="0.25">
      <c r="A582" s="2">
        <f ca="1">IFERROR(__xludf.DUMMYFUNCTION("""COMPUTED_VALUE"""),44472)</f>
        <v>44472</v>
      </c>
      <c r="B582" s="5">
        <f ca="1">IFERROR(__xludf.DUMMYFUNCTION("""COMPUTED_VALUE"""),1142)</f>
        <v>1142</v>
      </c>
    </row>
    <row r="583" spans="1:2" x14ac:dyDescent="0.25">
      <c r="A583" s="2">
        <f ca="1">IFERROR(__xludf.DUMMYFUNCTION("""COMPUTED_VALUE"""),44473)</f>
        <v>44473</v>
      </c>
      <c r="B583" s="5">
        <f ca="1">IFERROR(__xludf.DUMMYFUNCTION("""COMPUTED_VALUE"""),922)</f>
        <v>922</v>
      </c>
    </row>
    <row r="584" spans="1:2" x14ac:dyDescent="0.25">
      <c r="A584" s="2">
        <f ca="1">IFERROR(__xludf.DUMMYFUNCTION("""COMPUTED_VALUE"""),44474)</f>
        <v>44474</v>
      </c>
      <c r="B584" s="5">
        <f ca="1">IFERROR(__xludf.DUMMYFUNCTION("""COMPUTED_VALUE"""),1404)</f>
        <v>1404</v>
      </c>
    </row>
    <row r="585" spans="1:2" x14ac:dyDescent="0.25">
      <c r="A585" s="2">
        <f ca="1">IFERROR(__xludf.DUMMYFUNCTION("""COMPUTED_VALUE"""),44475)</f>
        <v>44475</v>
      </c>
      <c r="B585" s="5">
        <f ca="1">IFERROR(__xludf.DUMMYFUNCTION("""COMPUTED_VALUE"""),1484)</f>
        <v>1484</v>
      </c>
    </row>
    <row r="586" spans="1:2" x14ac:dyDescent="0.25">
      <c r="A586" s="2">
        <f ca="1">IFERROR(__xludf.DUMMYFUNCTION("""COMPUTED_VALUE"""),44476)</f>
        <v>44476</v>
      </c>
      <c r="B586" s="5">
        <f ca="1">IFERROR(__xludf.DUMMYFUNCTION("""COMPUTED_VALUE"""),1393)</f>
        <v>1393</v>
      </c>
    </row>
    <row r="587" spans="1:2" x14ac:dyDescent="0.25">
      <c r="A587" s="2">
        <f ca="1">IFERROR(__xludf.DUMMYFUNCTION("""COMPUTED_VALUE"""),44477)</f>
        <v>44477</v>
      </c>
      <c r="B587" s="5">
        <f ca="1">IFERROR(__xludf.DUMMYFUNCTION("""COMPUTED_VALUE"""),1384)</f>
        <v>1384</v>
      </c>
    </row>
    <row r="588" spans="1:2" x14ac:dyDescent="0.25">
      <c r="A588" s="3"/>
      <c r="B588" s="3"/>
    </row>
    <row r="589" spans="1:2" x14ac:dyDescent="0.25">
      <c r="A589" s="3"/>
      <c r="B589" s="3"/>
    </row>
    <row r="590" spans="1:2" x14ac:dyDescent="0.25">
      <c r="A590" s="3"/>
      <c r="B590" s="3"/>
    </row>
    <row r="591" spans="1:2" x14ac:dyDescent="0.25">
      <c r="A591" s="3"/>
      <c r="B591" s="3"/>
    </row>
    <row r="592" spans="1:2" x14ac:dyDescent="0.25">
      <c r="A592" s="3"/>
      <c r="B592" s="3"/>
    </row>
    <row r="593" spans="1:2" x14ac:dyDescent="0.25">
      <c r="A593" s="3"/>
      <c r="B593" s="3"/>
    </row>
    <row r="594" spans="1:2" x14ac:dyDescent="0.25">
      <c r="A594" s="3"/>
      <c r="B594" s="3"/>
    </row>
    <row r="595" spans="1:2" x14ac:dyDescent="0.25">
      <c r="A595" s="3"/>
      <c r="B595" s="3"/>
    </row>
    <row r="596" spans="1:2" x14ac:dyDescent="0.25">
      <c r="A596" s="3"/>
      <c r="B596" s="3"/>
    </row>
    <row r="597" spans="1:2" x14ac:dyDescent="0.25">
      <c r="A597" s="3"/>
      <c r="B597" s="3"/>
    </row>
    <row r="598" spans="1:2" x14ac:dyDescent="0.25">
      <c r="A598" s="3"/>
      <c r="B598" s="3"/>
    </row>
    <row r="599" spans="1:2" x14ac:dyDescent="0.25">
      <c r="A599" s="3"/>
      <c r="B599" s="3"/>
    </row>
    <row r="600" spans="1:2" x14ac:dyDescent="0.25">
      <c r="A600" s="3"/>
      <c r="B600" s="3"/>
    </row>
    <row r="601" spans="1:2" x14ac:dyDescent="0.25">
      <c r="A601" s="3"/>
      <c r="B601" s="3"/>
    </row>
    <row r="602" spans="1:2" x14ac:dyDescent="0.25">
      <c r="A602" s="3"/>
      <c r="B602" s="3"/>
    </row>
    <row r="603" spans="1:2" x14ac:dyDescent="0.25">
      <c r="A603" s="3"/>
      <c r="B603" s="3"/>
    </row>
    <row r="604" spans="1:2" x14ac:dyDescent="0.25">
      <c r="A604" s="3"/>
      <c r="B604" s="3"/>
    </row>
    <row r="605" spans="1:2" x14ac:dyDescent="0.25">
      <c r="A605" s="3"/>
      <c r="B605" s="3"/>
    </row>
    <row r="606" spans="1:2" x14ac:dyDescent="0.25">
      <c r="A606" s="3"/>
      <c r="B606" s="3"/>
    </row>
    <row r="607" spans="1:2" x14ac:dyDescent="0.25">
      <c r="A607" s="3"/>
      <c r="B607" s="3"/>
    </row>
    <row r="608" spans="1:2" x14ac:dyDescent="0.25">
      <c r="A608" s="3"/>
      <c r="B608" s="3"/>
    </row>
    <row r="609" spans="1:2" x14ac:dyDescent="0.25">
      <c r="A609" s="3"/>
      <c r="B609" s="3"/>
    </row>
    <row r="610" spans="1:2" x14ac:dyDescent="0.25">
      <c r="A610" s="3"/>
      <c r="B610" s="3"/>
    </row>
    <row r="611" spans="1:2" x14ac:dyDescent="0.25">
      <c r="A611" s="3"/>
      <c r="B611" s="3"/>
    </row>
    <row r="612" spans="1:2" x14ac:dyDescent="0.25">
      <c r="A612" s="3"/>
      <c r="B612" s="3"/>
    </row>
    <row r="613" spans="1:2" x14ac:dyDescent="0.25">
      <c r="A613" s="3"/>
      <c r="B613" s="3"/>
    </row>
    <row r="614" spans="1:2" x14ac:dyDescent="0.25">
      <c r="A614" s="3"/>
      <c r="B614" s="3"/>
    </row>
    <row r="615" spans="1:2" x14ac:dyDescent="0.25">
      <c r="A615" s="3"/>
      <c r="B615" s="3"/>
    </row>
    <row r="616" spans="1:2" x14ac:dyDescent="0.25">
      <c r="A616" s="3"/>
      <c r="B616" s="3"/>
    </row>
    <row r="617" spans="1:2" x14ac:dyDescent="0.25">
      <c r="A617" s="3"/>
      <c r="B617" s="3"/>
    </row>
    <row r="618" spans="1:2" x14ac:dyDescent="0.25">
      <c r="A618" s="3"/>
      <c r="B618" s="3"/>
    </row>
    <row r="619" spans="1:2" x14ac:dyDescent="0.25">
      <c r="A619" s="3"/>
      <c r="B619" s="3"/>
    </row>
    <row r="620" spans="1:2" x14ac:dyDescent="0.25">
      <c r="A620" s="3"/>
      <c r="B620" s="3"/>
    </row>
    <row r="621" spans="1:2" x14ac:dyDescent="0.25">
      <c r="A621" s="3"/>
      <c r="B621" s="3"/>
    </row>
    <row r="622" spans="1:2" x14ac:dyDescent="0.25">
      <c r="A622" s="3"/>
      <c r="B622" s="3"/>
    </row>
    <row r="623" spans="1:2" x14ac:dyDescent="0.25">
      <c r="A623" s="3"/>
      <c r="B623" s="3"/>
    </row>
    <row r="624" spans="1:2" x14ac:dyDescent="0.25">
      <c r="A624" s="3"/>
      <c r="B624" s="3"/>
    </row>
    <row r="625" spans="1:2" x14ac:dyDescent="0.25">
      <c r="A625" s="3"/>
      <c r="B625" s="3"/>
    </row>
    <row r="626" spans="1:2" x14ac:dyDescent="0.25">
      <c r="A626" s="3"/>
      <c r="B626" s="3"/>
    </row>
    <row r="627" spans="1:2" x14ac:dyDescent="0.25">
      <c r="A627" s="3"/>
      <c r="B627" s="3"/>
    </row>
    <row r="628" spans="1:2" x14ac:dyDescent="0.25">
      <c r="A628" s="3"/>
      <c r="B628" s="3"/>
    </row>
    <row r="629" spans="1:2" x14ac:dyDescent="0.25">
      <c r="A629" s="3"/>
      <c r="B629" s="3"/>
    </row>
    <row r="630" spans="1:2" x14ac:dyDescent="0.25">
      <c r="A630" s="3"/>
      <c r="B630" s="3"/>
    </row>
    <row r="631" spans="1:2" x14ac:dyDescent="0.25">
      <c r="A631" s="3"/>
      <c r="B631" s="3"/>
    </row>
    <row r="632" spans="1:2" x14ac:dyDescent="0.25">
      <c r="A632" s="3"/>
      <c r="B632" s="3"/>
    </row>
    <row r="633" spans="1:2" x14ac:dyDescent="0.25">
      <c r="A633" s="3"/>
      <c r="B633" s="3"/>
    </row>
    <row r="634" spans="1:2" x14ac:dyDescent="0.25">
      <c r="A634" s="3"/>
      <c r="B634" s="3"/>
    </row>
    <row r="635" spans="1:2" x14ac:dyDescent="0.25">
      <c r="A635" s="3"/>
      <c r="B635" s="3"/>
    </row>
    <row r="636" spans="1:2" x14ac:dyDescent="0.25">
      <c r="A636" s="3"/>
      <c r="B636" s="3"/>
    </row>
    <row r="637" spans="1:2" x14ac:dyDescent="0.25">
      <c r="A637" s="3"/>
      <c r="B637" s="3"/>
    </row>
    <row r="638" spans="1:2" x14ac:dyDescent="0.25">
      <c r="A638" s="3"/>
      <c r="B638" s="3"/>
    </row>
    <row r="639" spans="1:2" x14ac:dyDescent="0.25">
      <c r="A639" s="3"/>
      <c r="B639" s="3"/>
    </row>
    <row r="640" spans="1:2" x14ac:dyDescent="0.25">
      <c r="A640" s="3"/>
      <c r="B640" s="3"/>
    </row>
    <row r="641" spans="1:2" x14ac:dyDescent="0.25">
      <c r="A641" s="3"/>
      <c r="B641" s="3"/>
    </row>
    <row r="642" spans="1:2" x14ac:dyDescent="0.25">
      <c r="A642" s="3"/>
      <c r="B642" s="3"/>
    </row>
    <row r="643" spans="1:2" x14ac:dyDescent="0.25">
      <c r="A643" s="3"/>
      <c r="B643" s="3"/>
    </row>
    <row r="644" spans="1:2" x14ac:dyDescent="0.25">
      <c r="A644" s="3"/>
      <c r="B644" s="3"/>
    </row>
    <row r="645" spans="1:2" x14ac:dyDescent="0.25">
      <c r="A645" s="3"/>
      <c r="B645" s="3"/>
    </row>
    <row r="646" spans="1:2" x14ac:dyDescent="0.25">
      <c r="A646" s="3"/>
      <c r="B646" s="3"/>
    </row>
    <row r="647" spans="1:2" x14ac:dyDescent="0.25">
      <c r="A647" s="3"/>
      <c r="B647" s="3"/>
    </row>
    <row r="648" spans="1:2" x14ac:dyDescent="0.25">
      <c r="A648" s="3"/>
      <c r="B648" s="3"/>
    </row>
    <row r="649" spans="1:2" x14ac:dyDescent="0.25">
      <c r="A649" s="3"/>
      <c r="B649" s="3"/>
    </row>
    <row r="650" spans="1:2" x14ac:dyDescent="0.25">
      <c r="A650" s="3"/>
      <c r="B650" s="3"/>
    </row>
    <row r="651" spans="1:2" x14ac:dyDescent="0.25">
      <c r="A651" s="3"/>
      <c r="B651" s="3"/>
    </row>
    <row r="652" spans="1:2" x14ac:dyDescent="0.25">
      <c r="A652" s="3"/>
      <c r="B652" s="3"/>
    </row>
    <row r="653" spans="1:2" x14ac:dyDescent="0.25">
      <c r="A653" s="3"/>
      <c r="B653" s="3"/>
    </row>
    <row r="654" spans="1:2" x14ac:dyDescent="0.25">
      <c r="A654" s="3"/>
      <c r="B654" s="3"/>
    </row>
    <row r="655" spans="1:2" x14ac:dyDescent="0.25">
      <c r="A655" s="3"/>
      <c r="B655" s="3"/>
    </row>
    <row r="656" spans="1:2" x14ac:dyDescent="0.25">
      <c r="A656" s="3"/>
      <c r="B656" s="3"/>
    </row>
    <row r="657" spans="1:2" x14ac:dyDescent="0.25">
      <c r="A657" s="3"/>
      <c r="B657" s="3"/>
    </row>
    <row r="658" spans="1:2" x14ac:dyDescent="0.25">
      <c r="A658" s="3"/>
      <c r="B658" s="3"/>
    </row>
    <row r="659" spans="1:2" x14ac:dyDescent="0.25">
      <c r="A659" s="3"/>
      <c r="B659" s="3"/>
    </row>
    <row r="660" spans="1:2" x14ac:dyDescent="0.25">
      <c r="A660" s="3"/>
      <c r="B660" s="3"/>
    </row>
    <row r="661" spans="1:2" x14ac:dyDescent="0.25">
      <c r="A661" s="3"/>
      <c r="B661" s="3"/>
    </row>
    <row r="662" spans="1:2" x14ac:dyDescent="0.25">
      <c r="A662" s="3"/>
      <c r="B662" s="3"/>
    </row>
    <row r="663" spans="1:2" x14ac:dyDescent="0.25">
      <c r="A663" s="3"/>
      <c r="B663" s="3"/>
    </row>
    <row r="664" spans="1:2" x14ac:dyDescent="0.25">
      <c r="A664" s="3"/>
      <c r="B664" s="3"/>
    </row>
    <row r="665" spans="1:2" x14ac:dyDescent="0.25">
      <c r="A665" s="3"/>
      <c r="B665" s="3"/>
    </row>
    <row r="666" spans="1:2" x14ac:dyDescent="0.25">
      <c r="A666" s="3"/>
      <c r="B666" s="3"/>
    </row>
    <row r="667" spans="1:2" x14ac:dyDescent="0.25">
      <c r="A667" s="3"/>
      <c r="B667" s="3"/>
    </row>
    <row r="668" spans="1:2" x14ac:dyDescent="0.25">
      <c r="A668" s="3"/>
      <c r="B668" s="3"/>
    </row>
    <row r="669" spans="1:2" x14ac:dyDescent="0.25">
      <c r="A669" s="3"/>
      <c r="B669" s="3"/>
    </row>
    <row r="670" spans="1:2" x14ac:dyDescent="0.25">
      <c r="A670" s="3"/>
      <c r="B670" s="3"/>
    </row>
    <row r="671" spans="1:2" x14ac:dyDescent="0.25">
      <c r="A671" s="3"/>
      <c r="B671" s="3"/>
    </row>
    <row r="672" spans="1:2" x14ac:dyDescent="0.25">
      <c r="A672" s="3"/>
      <c r="B672" s="3"/>
    </row>
    <row r="673" spans="1:2" x14ac:dyDescent="0.25">
      <c r="A673" s="3"/>
      <c r="B673" s="3"/>
    </row>
    <row r="674" spans="1:2" x14ac:dyDescent="0.25">
      <c r="A674" s="3"/>
      <c r="B674" s="3"/>
    </row>
    <row r="675" spans="1:2" x14ac:dyDescent="0.25">
      <c r="A675" s="3"/>
      <c r="B675" s="3"/>
    </row>
    <row r="676" spans="1:2" x14ac:dyDescent="0.25">
      <c r="A676" s="3"/>
      <c r="B676" s="3"/>
    </row>
    <row r="677" spans="1:2" x14ac:dyDescent="0.25">
      <c r="A677" s="3"/>
      <c r="B677" s="3"/>
    </row>
    <row r="678" spans="1:2" x14ac:dyDescent="0.25">
      <c r="A678" s="3"/>
      <c r="B678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5" spans="1:2" x14ac:dyDescent="0.25">
      <c r="A685" s="3"/>
      <c r="B685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1" spans="1:2" x14ac:dyDescent="0.25">
      <c r="A691" s="3"/>
      <c r="B691" s="3"/>
    </row>
    <row r="692" spans="1:2" x14ac:dyDescent="0.25">
      <c r="A692" s="3"/>
      <c r="B692" s="3"/>
    </row>
    <row r="693" spans="1:2" x14ac:dyDescent="0.25">
      <c r="A693" s="3"/>
      <c r="B693" s="3"/>
    </row>
    <row r="694" spans="1:2" x14ac:dyDescent="0.25">
      <c r="A694" s="3"/>
      <c r="B694" s="3"/>
    </row>
    <row r="695" spans="1:2" x14ac:dyDescent="0.25">
      <c r="A695" s="3"/>
      <c r="B695" s="3"/>
    </row>
    <row r="696" spans="1:2" x14ac:dyDescent="0.25">
      <c r="A696" s="3"/>
      <c r="B696" s="3"/>
    </row>
    <row r="697" spans="1:2" x14ac:dyDescent="0.25">
      <c r="A697" s="3"/>
      <c r="B697" s="3"/>
    </row>
    <row r="698" spans="1:2" x14ac:dyDescent="0.25">
      <c r="A698" s="3"/>
      <c r="B698" s="3"/>
    </row>
    <row r="699" spans="1:2" x14ac:dyDescent="0.25">
      <c r="A699" s="3"/>
      <c r="B699" s="3"/>
    </row>
    <row r="700" spans="1:2" x14ac:dyDescent="0.25">
      <c r="A700" s="3"/>
      <c r="B700" s="3"/>
    </row>
    <row r="701" spans="1:2" x14ac:dyDescent="0.25">
      <c r="A701" s="3"/>
      <c r="B701" s="3"/>
    </row>
    <row r="702" spans="1:2" x14ac:dyDescent="0.25">
      <c r="A702" s="3"/>
      <c r="B702" s="3"/>
    </row>
    <row r="703" spans="1:2" x14ac:dyDescent="0.25">
      <c r="A703" s="3"/>
      <c r="B703" s="3"/>
    </row>
    <row r="704" spans="1:2" x14ac:dyDescent="0.25">
      <c r="A704" s="3"/>
      <c r="B704" s="3"/>
    </row>
    <row r="705" spans="1:2" x14ac:dyDescent="0.25">
      <c r="A705" s="3"/>
      <c r="B705" s="3"/>
    </row>
    <row r="706" spans="1:2" x14ac:dyDescent="0.25">
      <c r="A706" s="3"/>
      <c r="B706" s="3"/>
    </row>
    <row r="707" spans="1:2" x14ac:dyDescent="0.25">
      <c r="A707" s="3"/>
      <c r="B707" s="3"/>
    </row>
    <row r="708" spans="1:2" x14ac:dyDescent="0.25">
      <c r="A708" s="3"/>
      <c r="B708" s="3"/>
    </row>
    <row r="709" spans="1:2" x14ac:dyDescent="0.25">
      <c r="A709" s="3"/>
      <c r="B709" s="3"/>
    </row>
    <row r="710" spans="1:2" x14ac:dyDescent="0.25">
      <c r="A710" s="3"/>
      <c r="B710" s="3"/>
    </row>
    <row r="711" spans="1:2" x14ac:dyDescent="0.25">
      <c r="A711" s="3"/>
      <c r="B711" s="3"/>
    </row>
    <row r="712" spans="1:2" x14ac:dyDescent="0.25">
      <c r="A712" s="3"/>
      <c r="B712" s="3"/>
    </row>
    <row r="713" spans="1:2" x14ac:dyDescent="0.25">
      <c r="A713" s="3"/>
      <c r="B713" s="3"/>
    </row>
    <row r="714" spans="1:2" x14ac:dyDescent="0.25">
      <c r="A714" s="3"/>
      <c r="B714" s="3"/>
    </row>
    <row r="715" spans="1:2" x14ac:dyDescent="0.25">
      <c r="A715" s="3"/>
      <c r="B715" s="3"/>
    </row>
    <row r="716" spans="1:2" x14ac:dyDescent="0.25">
      <c r="A716" s="3"/>
      <c r="B716" s="3"/>
    </row>
    <row r="717" spans="1:2" x14ac:dyDescent="0.25">
      <c r="A717" s="3"/>
      <c r="B717" s="3"/>
    </row>
    <row r="718" spans="1:2" x14ac:dyDescent="0.25">
      <c r="A718" s="3"/>
      <c r="B718" s="3"/>
    </row>
    <row r="719" spans="1:2" x14ac:dyDescent="0.25">
      <c r="A719" s="3"/>
      <c r="B719" s="3"/>
    </row>
    <row r="720" spans="1:2" x14ac:dyDescent="0.25">
      <c r="A720" s="3"/>
      <c r="B720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6" spans="1:2" x14ac:dyDescent="0.25">
      <c r="A726" s="3"/>
      <c r="B726" s="3"/>
    </row>
    <row r="727" spans="1:2" x14ac:dyDescent="0.25">
      <c r="A727" s="3"/>
      <c r="B727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3" spans="1:2" x14ac:dyDescent="0.25">
      <c r="A733" s="3"/>
      <c r="B733" s="3"/>
    </row>
    <row r="734" spans="1:2" x14ac:dyDescent="0.25">
      <c r="A734" s="3"/>
      <c r="B734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0" spans="1:2" x14ac:dyDescent="0.25">
      <c r="A740" s="3"/>
      <c r="B740" s="3"/>
    </row>
    <row r="741" spans="1:2" x14ac:dyDescent="0.25">
      <c r="A741" s="3"/>
      <c r="B741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7" spans="1:2" x14ac:dyDescent="0.25">
      <c r="A747" s="3"/>
      <c r="B747" s="3"/>
    </row>
    <row r="748" spans="1:2" x14ac:dyDescent="0.25">
      <c r="A748" s="3"/>
      <c r="B748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4" spans="1:2" x14ac:dyDescent="0.25">
      <c r="A754" s="3"/>
      <c r="B754" s="3"/>
    </row>
    <row r="755" spans="1:2" x14ac:dyDescent="0.25">
      <c r="A755" s="3"/>
      <c r="B755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1" spans="1:2" x14ac:dyDescent="0.25">
      <c r="A761" s="3"/>
      <c r="B761" s="3"/>
    </row>
    <row r="762" spans="1:2" x14ac:dyDescent="0.25">
      <c r="A762" s="3"/>
      <c r="B762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68" spans="1:2" x14ac:dyDescent="0.25">
      <c r="A768" s="3"/>
      <c r="B768" s="3"/>
    </row>
    <row r="769" spans="1:2" x14ac:dyDescent="0.25">
      <c r="A769" s="3"/>
      <c r="B769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5" spans="1:2" x14ac:dyDescent="0.25">
      <c r="A775" s="3"/>
      <c r="B775" s="3"/>
    </row>
    <row r="776" spans="1:2" x14ac:dyDescent="0.25">
      <c r="A776" s="3"/>
      <c r="B776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2" spans="1:2" x14ac:dyDescent="0.25">
      <c r="A782" s="3"/>
      <c r="B782" s="3"/>
    </row>
    <row r="783" spans="1:2" x14ac:dyDescent="0.25">
      <c r="A783" s="3"/>
      <c r="B783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89" spans="1:2" x14ac:dyDescent="0.25">
      <c r="A789" s="3"/>
      <c r="B789" s="3"/>
    </row>
    <row r="790" spans="1:2" x14ac:dyDescent="0.25">
      <c r="A790" s="3"/>
      <c r="B790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6" spans="1:2" x14ac:dyDescent="0.25">
      <c r="A796" s="3"/>
      <c r="B796" s="3"/>
    </row>
    <row r="797" spans="1:2" x14ac:dyDescent="0.25">
      <c r="A797" s="3"/>
      <c r="B797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3" spans="1:2" x14ac:dyDescent="0.25">
      <c r="A803" s="3"/>
      <c r="B803" s="3"/>
    </row>
    <row r="804" spans="1:2" x14ac:dyDescent="0.25">
      <c r="A804" s="3"/>
      <c r="B804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0" spans="1:2" x14ac:dyDescent="0.25">
      <c r="A810" s="3"/>
      <c r="B810" s="3"/>
    </row>
    <row r="811" spans="1:2" x14ac:dyDescent="0.25">
      <c r="A811" s="3"/>
      <c r="B811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7" spans="1:2" x14ac:dyDescent="0.25">
      <c r="A817" s="3"/>
      <c r="B817" s="3"/>
    </row>
    <row r="818" spans="1:2" x14ac:dyDescent="0.25">
      <c r="A818" s="3"/>
      <c r="B818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4" spans="1:2" x14ac:dyDescent="0.25">
      <c r="A824" s="3"/>
      <c r="B824" s="3"/>
    </row>
    <row r="825" spans="1:2" x14ac:dyDescent="0.25">
      <c r="A825" s="3"/>
      <c r="B825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1" spans="1:2" x14ac:dyDescent="0.25">
      <c r="A831" s="3"/>
      <c r="B831" s="3"/>
    </row>
    <row r="832" spans="1:2" x14ac:dyDescent="0.25">
      <c r="A832" s="3"/>
      <c r="B832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38" spans="1:2" x14ac:dyDescent="0.25">
      <c r="A838" s="3"/>
      <c r="B838" s="3"/>
    </row>
    <row r="839" spans="1:2" x14ac:dyDescent="0.25">
      <c r="A839" s="3"/>
      <c r="B839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5" spans="1:2" x14ac:dyDescent="0.25">
      <c r="A845" s="3"/>
      <c r="B845" s="3"/>
    </row>
    <row r="846" spans="1:2" x14ac:dyDescent="0.25">
      <c r="A846" s="3"/>
      <c r="B846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2" spans="1:2" x14ac:dyDescent="0.25">
      <c r="A852" s="3"/>
      <c r="B852" s="3"/>
    </row>
    <row r="853" spans="1:2" x14ac:dyDescent="0.25">
      <c r="A853" s="3"/>
      <c r="B853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59" spans="1:2" x14ac:dyDescent="0.25">
      <c r="A859" s="3"/>
      <c r="B859" s="3"/>
    </row>
    <row r="860" spans="1:2" x14ac:dyDescent="0.25">
      <c r="A860" s="3"/>
      <c r="B860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7" spans="1:2" x14ac:dyDescent="0.25">
      <c r="A867" s="3"/>
      <c r="B867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3" spans="1:2" x14ac:dyDescent="0.25">
      <c r="A873" s="3"/>
      <c r="B873" s="3"/>
    </row>
    <row r="874" spans="1:2" x14ac:dyDescent="0.25">
      <c r="A874" s="3"/>
      <c r="B874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0" spans="1:2" x14ac:dyDescent="0.25">
      <c r="A880" s="3"/>
      <c r="B880" s="3"/>
    </row>
    <row r="881" spans="1:2" x14ac:dyDescent="0.25">
      <c r="A881" s="3"/>
      <c r="B881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7" spans="1:2" x14ac:dyDescent="0.25">
      <c r="A887" s="3"/>
      <c r="B887" s="3"/>
    </row>
    <row r="888" spans="1:2" x14ac:dyDescent="0.25">
      <c r="A888" s="3"/>
      <c r="B888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4" spans="1:2" x14ac:dyDescent="0.25">
      <c r="A894" s="3"/>
      <c r="B894" s="3"/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78" spans="1:2" x14ac:dyDescent="0.25">
      <c r="A978" s="3"/>
      <c r="B978" s="3"/>
    </row>
    <row r="979" spans="1:2" x14ac:dyDescent="0.25">
      <c r="A979" s="3"/>
      <c r="B979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5" spans="1:2" x14ac:dyDescent="0.25">
      <c r="A985" s="3"/>
      <c r="B985" s="3"/>
    </row>
    <row r="986" spans="1:2" x14ac:dyDescent="0.25">
      <c r="A986" s="3"/>
      <c r="B986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1" spans="1:2" x14ac:dyDescent="0.25">
      <c r="A991" s="3"/>
      <c r="B991" s="3"/>
    </row>
    <row r="992" spans="1:2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  <row r="1001" spans="1:2" x14ac:dyDescent="0.25">
      <c r="A1001" s="3"/>
      <c r="B1001" s="3"/>
    </row>
    <row r="1002" spans="1:2" x14ac:dyDescent="0.25">
      <c r="A1002" s="3"/>
      <c r="B1002" s="3"/>
    </row>
    <row r="1003" spans="1:2" x14ac:dyDescent="0.25">
      <c r="A1003" s="3"/>
      <c r="B1003" s="3"/>
    </row>
    <row r="1004" spans="1:2" x14ac:dyDescent="0.25">
      <c r="A1004" s="3"/>
      <c r="B1004" s="3"/>
    </row>
    <row r="1005" spans="1:2" x14ac:dyDescent="0.25">
      <c r="A1005" s="3"/>
      <c r="B1005" s="3"/>
    </row>
    <row r="1006" spans="1:2" x14ac:dyDescent="0.25">
      <c r="A1006" s="3"/>
      <c r="B1006" s="3"/>
    </row>
    <row r="1007" spans="1:2" x14ac:dyDescent="0.25">
      <c r="A1007" s="3"/>
      <c r="B1007" s="3"/>
    </row>
    <row r="1008" spans="1:2" x14ac:dyDescent="0.25">
      <c r="A1008" s="3"/>
      <c r="B1008" s="3"/>
    </row>
    <row r="1009" spans="1:2" x14ac:dyDescent="0.25">
      <c r="A1009" s="3"/>
      <c r="B1009" s="3"/>
    </row>
    <row r="1010" spans="1:2" x14ac:dyDescent="0.25">
      <c r="A1010" s="3"/>
      <c r="B1010" s="3"/>
    </row>
    <row r="1011" spans="1:2" x14ac:dyDescent="0.25">
      <c r="A1011" s="3"/>
      <c r="B1011" s="3"/>
    </row>
    <row r="1012" spans="1:2" x14ac:dyDescent="0.25">
      <c r="A1012" s="3"/>
      <c r="B1012" s="3"/>
    </row>
    <row r="1013" spans="1:2" x14ac:dyDescent="0.25">
      <c r="A1013" s="3"/>
      <c r="B1013" s="3"/>
    </row>
    <row r="1014" spans="1:2" x14ac:dyDescent="0.25">
      <c r="A1014" s="3"/>
      <c r="B1014" s="3"/>
    </row>
    <row r="1015" spans="1:2" x14ac:dyDescent="0.25">
      <c r="A1015" s="3"/>
      <c r="B1015" s="3"/>
    </row>
    <row r="1016" spans="1:2" x14ac:dyDescent="0.25">
      <c r="A1016" s="3"/>
      <c r="B1016" s="3"/>
    </row>
    <row r="1017" spans="1:2" x14ac:dyDescent="0.25">
      <c r="A1017" s="3"/>
      <c r="B1017" s="3"/>
    </row>
    <row r="1018" spans="1:2" x14ac:dyDescent="0.25">
      <c r="A1018" s="3"/>
      <c r="B1018" s="3"/>
    </row>
    <row r="1019" spans="1:2" x14ac:dyDescent="0.25">
      <c r="A1019" s="3"/>
      <c r="B1019" s="3"/>
    </row>
    <row r="1020" spans="1:2" x14ac:dyDescent="0.25">
      <c r="A1020" s="3"/>
      <c r="B1020" s="3"/>
    </row>
    <row r="1021" spans="1:2" x14ac:dyDescent="0.25">
      <c r="A1021" s="3"/>
      <c r="B1021" s="3"/>
    </row>
    <row r="1022" spans="1:2" x14ac:dyDescent="0.25">
      <c r="A1022" s="3"/>
      <c r="B1022" s="3"/>
    </row>
    <row r="1023" spans="1:2" x14ac:dyDescent="0.25">
      <c r="A1023" s="3"/>
      <c r="B1023" s="3"/>
    </row>
    <row r="1024" spans="1:2" x14ac:dyDescent="0.25">
      <c r="A1024" s="3"/>
      <c r="B1024" s="3"/>
    </row>
    <row r="1025" spans="1:2" x14ac:dyDescent="0.25">
      <c r="A1025" s="3"/>
      <c r="B1025" s="3"/>
    </row>
    <row r="1026" spans="1:2" x14ac:dyDescent="0.25">
      <c r="A1026" s="3"/>
      <c r="B1026" s="3"/>
    </row>
    <row r="1027" spans="1:2" x14ac:dyDescent="0.25">
      <c r="A1027" s="3"/>
      <c r="B1027" s="3"/>
    </row>
    <row r="1028" spans="1:2" x14ac:dyDescent="0.25">
      <c r="A1028" s="3"/>
      <c r="B1028" s="3"/>
    </row>
    <row r="1029" spans="1:2" x14ac:dyDescent="0.25">
      <c r="A1029" s="3"/>
      <c r="B1029" s="3"/>
    </row>
    <row r="1030" spans="1:2" x14ac:dyDescent="0.25">
      <c r="A1030" s="3"/>
      <c r="B1030" s="3"/>
    </row>
    <row r="1031" spans="1:2" x14ac:dyDescent="0.25">
      <c r="A1031" s="3"/>
      <c r="B1031" s="3"/>
    </row>
    <row r="1032" spans="1:2" x14ac:dyDescent="0.25">
      <c r="A1032" s="3"/>
      <c r="B1032" s="3"/>
    </row>
    <row r="1033" spans="1:2" x14ac:dyDescent="0.25">
      <c r="A1033" s="3"/>
      <c r="B1033" s="3"/>
    </row>
    <row r="1034" spans="1:2" x14ac:dyDescent="0.25">
      <c r="A1034" s="3"/>
      <c r="B1034" s="3"/>
    </row>
    <row r="1035" spans="1:2" x14ac:dyDescent="0.25">
      <c r="A1035" s="3"/>
      <c r="B1035" s="3"/>
    </row>
    <row r="1036" spans="1:2" x14ac:dyDescent="0.25">
      <c r="A1036" s="3"/>
      <c r="B1036" s="3"/>
    </row>
    <row r="1037" spans="1:2" x14ac:dyDescent="0.25">
      <c r="A1037" s="3"/>
      <c r="B1037" s="3"/>
    </row>
    <row r="1038" spans="1:2" x14ac:dyDescent="0.25">
      <c r="A1038" s="3"/>
      <c r="B1038" s="3"/>
    </row>
    <row r="1039" spans="1:2" x14ac:dyDescent="0.25">
      <c r="A1039" s="3"/>
      <c r="B1039" s="3"/>
    </row>
    <row r="1040" spans="1:2" x14ac:dyDescent="0.25">
      <c r="A1040" s="3"/>
      <c r="B1040" s="3"/>
    </row>
    <row r="1041" spans="1:2" x14ac:dyDescent="0.25">
      <c r="A1041" s="3"/>
      <c r="B1041" s="3"/>
    </row>
    <row r="1042" spans="1:2" x14ac:dyDescent="0.25">
      <c r="A1042" s="3"/>
      <c r="B1042" s="3"/>
    </row>
    <row r="1043" spans="1:2" x14ac:dyDescent="0.25">
      <c r="A1043" s="3"/>
      <c r="B1043" s="3"/>
    </row>
    <row r="1044" spans="1:2" x14ac:dyDescent="0.25">
      <c r="A1044" s="3"/>
      <c r="B1044" s="3"/>
    </row>
    <row r="1045" spans="1:2" x14ac:dyDescent="0.25">
      <c r="A1045" s="3"/>
      <c r="B1045" s="3"/>
    </row>
    <row r="1046" spans="1:2" x14ac:dyDescent="0.25">
      <c r="A1046" s="3"/>
      <c r="B1046" s="3"/>
    </row>
    <row r="1047" spans="1:2" x14ac:dyDescent="0.25">
      <c r="A1047" s="3"/>
      <c r="B1047" s="3"/>
    </row>
    <row r="1048" spans="1:2" x14ac:dyDescent="0.25">
      <c r="A1048" s="3"/>
      <c r="B1048" s="3"/>
    </row>
    <row r="1049" spans="1:2" x14ac:dyDescent="0.25">
      <c r="A1049" s="3"/>
      <c r="B1049" s="3"/>
    </row>
    <row r="1050" spans="1:2" x14ac:dyDescent="0.25">
      <c r="A1050" s="3"/>
      <c r="B1050" s="3"/>
    </row>
    <row r="1051" spans="1:2" x14ac:dyDescent="0.25">
      <c r="A1051" s="3"/>
      <c r="B1051" s="3"/>
    </row>
    <row r="1052" spans="1:2" x14ac:dyDescent="0.25">
      <c r="A1052" s="3"/>
      <c r="B1052" s="3"/>
    </row>
    <row r="1053" spans="1:2" x14ac:dyDescent="0.25">
      <c r="A1053" s="3"/>
      <c r="B1053" s="3"/>
    </row>
    <row r="1054" spans="1:2" x14ac:dyDescent="0.25">
      <c r="A1054" s="3"/>
      <c r="B1054" s="3"/>
    </row>
    <row r="1055" spans="1:2" x14ac:dyDescent="0.25">
      <c r="A1055" s="3"/>
      <c r="B1055" s="3"/>
    </row>
    <row r="1056" spans="1:2" x14ac:dyDescent="0.25">
      <c r="A1056" s="3"/>
      <c r="B1056" s="3"/>
    </row>
    <row r="1057" spans="1:2" x14ac:dyDescent="0.25">
      <c r="A1057" s="3"/>
      <c r="B1057" s="3"/>
    </row>
    <row r="1058" spans="1:2" x14ac:dyDescent="0.25">
      <c r="A1058" s="3"/>
      <c r="B1058" s="3"/>
    </row>
    <row r="1059" spans="1:2" x14ac:dyDescent="0.25">
      <c r="A1059" s="3"/>
      <c r="B1059" s="3"/>
    </row>
    <row r="1060" spans="1:2" x14ac:dyDescent="0.25">
      <c r="A1060" s="3"/>
      <c r="B1060" s="3"/>
    </row>
    <row r="1061" spans="1:2" x14ac:dyDescent="0.25">
      <c r="A1061" s="3"/>
      <c r="B1061" s="3"/>
    </row>
    <row r="1062" spans="1:2" x14ac:dyDescent="0.25">
      <c r="A1062" s="3"/>
      <c r="B1062" s="3"/>
    </row>
    <row r="1063" spans="1:2" x14ac:dyDescent="0.25">
      <c r="A1063" s="3"/>
      <c r="B1063" s="3"/>
    </row>
    <row r="1064" spans="1:2" x14ac:dyDescent="0.25">
      <c r="A1064" s="3"/>
      <c r="B1064" s="3"/>
    </row>
    <row r="1065" spans="1:2" x14ac:dyDescent="0.25">
      <c r="A1065" s="3"/>
      <c r="B1065" s="3"/>
    </row>
    <row r="1066" spans="1:2" x14ac:dyDescent="0.25">
      <c r="A1066" s="3"/>
      <c r="B1066" s="3"/>
    </row>
    <row r="1067" spans="1:2" x14ac:dyDescent="0.25">
      <c r="A1067" s="3"/>
      <c r="B1067" s="3"/>
    </row>
    <row r="1068" spans="1:2" x14ac:dyDescent="0.25">
      <c r="A1068" s="3"/>
      <c r="B1068" s="3"/>
    </row>
    <row r="1069" spans="1:2" x14ac:dyDescent="0.25">
      <c r="A1069" s="3"/>
      <c r="B1069" s="3"/>
    </row>
    <row r="1070" spans="1:2" x14ac:dyDescent="0.25">
      <c r="A1070" s="3"/>
      <c r="B1070" s="3"/>
    </row>
    <row r="1071" spans="1:2" x14ac:dyDescent="0.25">
      <c r="A1071" s="3"/>
      <c r="B1071" s="3"/>
    </row>
    <row r="1072" spans="1:2" x14ac:dyDescent="0.25">
      <c r="A1072" s="3"/>
      <c r="B1072" s="3"/>
    </row>
    <row r="1073" spans="1:2" x14ac:dyDescent="0.25">
      <c r="A1073" s="3"/>
      <c r="B1073" s="3"/>
    </row>
    <row r="1074" spans="1:2" x14ac:dyDescent="0.25">
      <c r="A1074" s="3"/>
      <c r="B1074" s="3"/>
    </row>
    <row r="1075" spans="1:2" x14ac:dyDescent="0.25">
      <c r="A1075" s="3"/>
      <c r="B1075" s="3"/>
    </row>
    <row r="1076" spans="1:2" x14ac:dyDescent="0.25">
      <c r="A1076" s="3"/>
      <c r="B1076" s="3"/>
    </row>
    <row r="1077" spans="1:2" x14ac:dyDescent="0.25">
      <c r="A1077" s="3"/>
      <c r="B1077" s="3"/>
    </row>
    <row r="1078" spans="1:2" x14ac:dyDescent="0.25">
      <c r="A1078" s="3"/>
      <c r="B1078" s="3"/>
    </row>
    <row r="1079" spans="1:2" x14ac:dyDescent="0.25">
      <c r="A1079" s="3"/>
      <c r="B1079" s="3"/>
    </row>
    <row r="1080" spans="1:2" x14ac:dyDescent="0.25">
      <c r="A1080" s="3"/>
      <c r="B1080" s="3"/>
    </row>
    <row r="1081" spans="1:2" x14ac:dyDescent="0.25">
      <c r="A1081" s="3"/>
      <c r="B1081" s="3"/>
    </row>
    <row r="1082" spans="1:2" x14ac:dyDescent="0.25">
      <c r="A1082" s="3"/>
      <c r="B1082" s="3"/>
    </row>
    <row r="1083" spans="1:2" x14ac:dyDescent="0.25">
      <c r="A1083" s="3"/>
      <c r="B1083" s="3"/>
    </row>
    <row r="1084" spans="1:2" x14ac:dyDescent="0.25">
      <c r="A1084" s="3"/>
      <c r="B1084" s="3"/>
    </row>
    <row r="1085" spans="1:2" x14ac:dyDescent="0.25">
      <c r="A1085" s="3"/>
      <c r="B1085" s="3"/>
    </row>
    <row r="1086" spans="1:2" x14ac:dyDescent="0.25">
      <c r="A1086" s="3"/>
      <c r="B1086" s="3"/>
    </row>
    <row r="1087" spans="1:2" x14ac:dyDescent="0.25">
      <c r="A1087" s="3"/>
      <c r="B1087" s="3"/>
    </row>
    <row r="1088" spans="1:2" x14ac:dyDescent="0.25">
      <c r="A1088" s="3"/>
      <c r="B1088" s="3"/>
    </row>
    <row r="1089" spans="1:2" x14ac:dyDescent="0.25">
      <c r="A1089" s="3"/>
      <c r="B1089" s="3"/>
    </row>
    <row r="1090" spans="1:2" x14ac:dyDescent="0.25">
      <c r="A1090" s="3"/>
      <c r="B1090" s="3"/>
    </row>
    <row r="1091" spans="1:2" x14ac:dyDescent="0.25">
      <c r="A1091" s="3"/>
      <c r="B1091" s="3"/>
    </row>
    <row r="1092" spans="1:2" x14ac:dyDescent="0.25">
      <c r="A1092" s="3"/>
      <c r="B1092" s="3"/>
    </row>
    <row r="1093" spans="1:2" x14ac:dyDescent="0.25">
      <c r="A1093" s="3"/>
      <c r="B1093" s="3"/>
    </row>
    <row r="1094" spans="1:2" x14ac:dyDescent="0.25">
      <c r="A1094" s="3"/>
      <c r="B1094" s="3"/>
    </row>
    <row r="1095" spans="1:2" x14ac:dyDescent="0.25">
      <c r="A1095" s="3"/>
      <c r="B1095" s="3"/>
    </row>
    <row r="1096" spans="1:2" x14ac:dyDescent="0.25">
      <c r="A1096" s="3"/>
      <c r="B1096" s="3"/>
    </row>
    <row r="1097" spans="1:2" x14ac:dyDescent="0.25">
      <c r="A1097" s="3"/>
      <c r="B1097" s="3"/>
    </row>
    <row r="1098" spans="1:2" x14ac:dyDescent="0.25">
      <c r="A1098" s="3"/>
      <c r="B1098" s="3"/>
    </row>
    <row r="1099" spans="1:2" x14ac:dyDescent="0.25">
      <c r="A1099" s="3"/>
      <c r="B1099" s="3"/>
    </row>
    <row r="1100" spans="1:2" x14ac:dyDescent="0.25">
      <c r="A1100" s="3"/>
      <c r="B1100" s="3"/>
    </row>
    <row r="1101" spans="1:2" x14ac:dyDescent="0.25">
      <c r="A1101" s="3"/>
      <c r="B1101" s="3"/>
    </row>
    <row r="1102" spans="1:2" x14ac:dyDescent="0.25">
      <c r="A1102" s="3"/>
      <c r="B1102" s="3"/>
    </row>
    <row r="1103" spans="1:2" x14ac:dyDescent="0.25">
      <c r="A1103" s="3"/>
      <c r="B1103" s="3"/>
    </row>
    <row r="1104" spans="1:2" x14ac:dyDescent="0.25">
      <c r="A1104" s="3"/>
      <c r="B1104" s="3"/>
    </row>
    <row r="1105" spans="1:2" x14ac:dyDescent="0.25">
      <c r="A1105" s="3"/>
      <c r="B1105" s="3"/>
    </row>
    <row r="1106" spans="1:2" x14ac:dyDescent="0.25">
      <c r="A1106" s="3"/>
      <c r="B1106" s="3"/>
    </row>
    <row r="1107" spans="1:2" x14ac:dyDescent="0.25">
      <c r="A1107" s="3"/>
      <c r="B1107" s="3"/>
    </row>
    <row r="1108" spans="1:2" x14ac:dyDescent="0.25">
      <c r="A1108" s="3"/>
      <c r="B1108" s="3"/>
    </row>
    <row r="1109" spans="1:2" x14ac:dyDescent="0.25">
      <c r="A1109" s="3"/>
      <c r="B1109" s="3"/>
    </row>
    <row r="1110" spans="1:2" x14ac:dyDescent="0.25">
      <c r="A1110" s="3"/>
      <c r="B1110" s="3"/>
    </row>
    <row r="1111" spans="1:2" x14ac:dyDescent="0.25">
      <c r="A1111" s="3"/>
      <c r="B1111" s="3"/>
    </row>
    <row r="1112" spans="1:2" x14ac:dyDescent="0.25">
      <c r="A1112" s="3"/>
      <c r="B1112" s="3"/>
    </row>
    <row r="1113" spans="1:2" x14ac:dyDescent="0.25">
      <c r="A1113" s="3"/>
      <c r="B1113" s="3"/>
    </row>
    <row r="1114" spans="1:2" x14ac:dyDescent="0.25">
      <c r="A1114" s="3"/>
      <c r="B1114" s="3"/>
    </row>
    <row r="1115" spans="1:2" x14ac:dyDescent="0.25">
      <c r="A1115" s="3"/>
      <c r="B1115" s="3"/>
    </row>
    <row r="1116" spans="1:2" x14ac:dyDescent="0.25">
      <c r="A1116" s="3"/>
      <c r="B1116" s="3"/>
    </row>
    <row r="1117" spans="1:2" x14ac:dyDescent="0.25">
      <c r="A1117" s="3"/>
      <c r="B1117" s="3"/>
    </row>
    <row r="1118" spans="1:2" x14ac:dyDescent="0.25">
      <c r="A1118" s="3"/>
      <c r="B1118" s="3"/>
    </row>
    <row r="1119" spans="1:2" x14ac:dyDescent="0.25">
      <c r="A1119" s="3"/>
      <c r="B1119" s="3"/>
    </row>
    <row r="1120" spans="1:2" x14ac:dyDescent="0.25">
      <c r="A1120" s="3"/>
      <c r="B1120" s="3"/>
    </row>
    <row r="1121" spans="1:2" x14ac:dyDescent="0.25">
      <c r="A1121" s="3"/>
      <c r="B1121" s="3"/>
    </row>
    <row r="1122" spans="1:2" x14ac:dyDescent="0.25">
      <c r="A1122" s="3"/>
      <c r="B1122" s="3"/>
    </row>
    <row r="1123" spans="1:2" x14ac:dyDescent="0.25">
      <c r="A1123" s="3"/>
      <c r="B1123" s="3"/>
    </row>
    <row r="1124" spans="1:2" x14ac:dyDescent="0.25">
      <c r="A1124" s="3"/>
      <c r="B1124" s="3"/>
    </row>
    <row r="1125" spans="1:2" x14ac:dyDescent="0.25">
      <c r="A1125" s="3"/>
      <c r="B1125" s="3"/>
    </row>
    <row r="1126" spans="1:2" x14ac:dyDescent="0.25">
      <c r="A1126" s="3"/>
      <c r="B1126" s="3"/>
    </row>
    <row r="1127" spans="1:2" x14ac:dyDescent="0.25">
      <c r="A1127" s="3"/>
      <c r="B1127" s="3"/>
    </row>
    <row r="1128" spans="1:2" x14ac:dyDescent="0.25">
      <c r="A1128" s="3"/>
      <c r="B1128" s="3"/>
    </row>
    <row r="1129" spans="1:2" x14ac:dyDescent="0.25">
      <c r="A1129" s="3"/>
      <c r="B1129" s="3"/>
    </row>
    <row r="1130" spans="1:2" x14ac:dyDescent="0.25">
      <c r="A1130" s="3"/>
      <c r="B1130" s="3"/>
    </row>
    <row r="1131" spans="1:2" x14ac:dyDescent="0.25">
      <c r="A1131" s="3"/>
      <c r="B1131" s="3"/>
    </row>
    <row r="1132" spans="1:2" x14ac:dyDescent="0.25">
      <c r="A1132" s="3"/>
      <c r="B1132" s="3"/>
    </row>
    <row r="1133" spans="1:2" x14ac:dyDescent="0.25">
      <c r="A1133" s="3"/>
      <c r="B1133" s="3"/>
    </row>
    <row r="1134" spans="1:2" x14ac:dyDescent="0.25">
      <c r="A1134" s="3"/>
      <c r="B1134" s="3"/>
    </row>
    <row r="1135" spans="1:2" x14ac:dyDescent="0.25">
      <c r="A1135" s="3"/>
      <c r="B1135" s="3"/>
    </row>
    <row r="1136" spans="1:2" x14ac:dyDescent="0.25">
      <c r="A1136" s="3"/>
      <c r="B1136" s="3"/>
    </row>
    <row r="1137" spans="1:2" x14ac:dyDescent="0.25">
      <c r="A1137" s="3"/>
      <c r="B1137" s="3"/>
    </row>
    <row r="1138" spans="1:2" x14ac:dyDescent="0.25">
      <c r="A1138" s="3"/>
      <c r="B1138" s="3"/>
    </row>
    <row r="1139" spans="1:2" x14ac:dyDescent="0.25">
      <c r="A1139" s="3"/>
      <c r="B1139" s="3"/>
    </row>
    <row r="1140" spans="1:2" x14ac:dyDescent="0.25">
      <c r="A1140" s="3"/>
      <c r="B1140" s="3"/>
    </row>
    <row r="1141" spans="1:2" x14ac:dyDescent="0.25">
      <c r="A1141" s="3"/>
      <c r="B1141" s="3"/>
    </row>
    <row r="1142" spans="1:2" x14ac:dyDescent="0.25">
      <c r="A1142" s="3"/>
      <c r="B1142" s="3"/>
    </row>
    <row r="1143" spans="1:2" x14ac:dyDescent="0.25">
      <c r="A1143" s="3"/>
      <c r="B1143" s="3"/>
    </row>
    <row r="1144" spans="1:2" x14ac:dyDescent="0.25">
      <c r="A1144" s="3"/>
      <c r="B1144" s="3"/>
    </row>
    <row r="1145" spans="1:2" x14ac:dyDescent="0.25">
      <c r="A1145" s="3"/>
      <c r="B1145" s="3"/>
    </row>
    <row r="1146" spans="1:2" x14ac:dyDescent="0.25">
      <c r="A1146" s="3"/>
      <c r="B1146" s="3"/>
    </row>
    <row r="1147" spans="1:2" x14ac:dyDescent="0.25">
      <c r="A1147" s="3"/>
      <c r="B1147" s="3"/>
    </row>
    <row r="1148" spans="1:2" x14ac:dyDescent="0.25">
      <c r="A1148" s="3"/>
      <c r="B1148" s="3"/>
    </row>
    <row r="1149" spans="1:2" x14ac:dyDescent="0.25">
      <c r="A1149" s="3"/>
      <c r="B1149" s="3"/>
    </row>
    <row r="1150" spans="1:2" x14ac:dyDescent="0.25">
      <c r="A1150" s="3"/>
      <c r="B1150" s="3"/>
    </row>
    <row r="1151" spans="1:2" x14ac:dyDescent="0.25">
      <c r="A1151" s="3"/>
      <c r="B1151" s="3"/>
    </row>
    <row r="1152" spans="1:2" x14ac:dyDescent="0.25">
      <c r="A1152" s="3"/>
      <c r="B1152" s="3"/>
    </row>
    <row r="1153" spans="1:2" x14ac:dyDescent="0.25">
      <c r="A1153" s="3"/>
      <c r="B1153" s="3"/>
    </row>
    <row r="1154" spans="1:2" x14ac:dyDescent="0.25">
      <c r="A1154" s="3"/>
      <c r="B1154" s="3"/>
    </row>
    <row r="1155" spans="1:2" x14ac:dyDescent="0.25">
      <c r="A1155" s="3"/>
      <c r="B1155" s="3"/>
    </row>
    <row r="1156" spans="1:2" x14ac:dyDescent="0.25">
      <c r="A1156" s="3"/>
      <c r="B1156" s="3"/>
    </row>
    <row r="1157" spans="1:2" x14ac:dyDescent="0.25">
      <c r="A1157" s="3"/>
      <c r="B1157" s="3"/>
    </row>
    <row r="1158" spans="1:2" x14ac:dyDescent="0.25">
      <c r="A1158" s="3"/>
      <c r="B1158" s="3"/>
    </row>
    <row r="1159" spans="1:2" x14ac:dyDescent="0.25">
      <c r="A1159" s="3"/>
      <c r="B1159" s="3"/>
    </row>
    <row r="1160" spans="1:2" x14ac:dyDescent="0.25">
      <c r="A1160" s="3"/>
      <c r="B1160" s="3"/>
    </row>
    <row r="1161" spans="1:2" x14ac:dyDescent="0.25">
      <c r="A1161" s="3"/>
      <c r="B1161" s="3"/>
    </row>
    <row r="1162" spans="1:2" x14ac:dyDescent="0.25">
      <c r="A1162" s="3"/>
      <c r="B1162" s="3"/>
    </row>
    <row r="1163" spans="1:2" x14ac:dyDescent="0.25">
      <c r="A1163" s="3"/>
      <c r="B1163" s="3"/>
    </row>
    <row r="1164" spans="1:2" x14ac:dyDescent="0.25">
      <c r="A1164" s="3"/>
      <c r="B1164" s="3"/>
    </row>
    <row r="1165" spans="1:2" x14ac:dyDescent="0.25">
      <c r="A1165" s="3"/>
      <c r="B1165" s="3"/>
    </row>
    <row r="1166" spans="1:2" x14ac:dyDescent="0.25">
      <c r="A1166" s="3"/>
      <c r="B1166" s="3"/>
    </row>
    <row r="1167" spans="1:2" x14ac:dyDescent="0.25">
      <c r="A1167" s="3"/>
      <c r="B1167" s="3"/>
    </row>
    <row r="1168" spans="1:2" x14ac:dyDescent="0.25">
      <c r="A1168" s="3"/>
      <c r="B1168" s="3"/>
    </row>
    <row r="1169" spans="1:2" x14ac:dyDescent="0.25">
      <c r="A1169" s="3"/>
      <c r="B1169" s="3"/>
    </row>
    <row r="1170" spans="1:2" x14ac:dyDescent="0.25">
      <c r="A1170" s="3"/>
      <c r="B1170" s="3"/>
    </row>
    <row r="1171" spans="1:2" x14ac:dyDescent="0.25">
      <c r="A1171" s="3"/>
      <c r="B1171" s="3"/>
    </row>
    <row r="1172" spans="1:2" x14ac:dyDescent="0.25">
      <c r="A1172" s="3"/>
      <c r="B1172" s="3"/>
    </row>
    <row r="1173" spans="1:2" x14ac:dyDescent="0.25">
      <c r="A1173" s="3"/>
      <c r="B1173" s="3"/>
    </row>
    <row r="1174" spans="1:2" x14ac:dyDescent="0.25">
      <c r="A1174" s="3"/>
      <c r="B1174" s="3"/>
    </row>
    <row r="1175" spans="1:2" x14ac:dyDescent="0.25">
      <c r="A1175" s="3"/>
      <c r="B1175" s="3"/>
    </row>
    <row r="1176" spans="1:2" x14ac:dyDescent="0.25">
      <c r="A1176" s="3"/>
      <c r="B1176" s="3"/>
    </row>
    <row r="1177" spans="1:2" x14ac:dyDescent="0.25">
      <c r="A1177" s="3"/>
      <c r="B1177" s="3"/>
    </row>
    <row r="1178" spans="1:2" x14ac:dyDescent="0.25">
      <c r="A1178" s="3"/>
      <c r="B1178" s="3"/>
    </row>
    <row r="1179" spans="1:2" x14ac:dyDescent="0.25">
      <c r="A1179" s="3"/>
      <c r="B1179" s="3"/>
    </row>
    <row r="1180" spans="1:2" x14ac:dyDescent="0.25">
      <c r="A1180" s="3"/>
      <c r="B1180" s="3"/>
    </row>
    <row r="1181" spans="1:2" x14ac:dyDescent="0.25">
      <c r="A1181" s="3"/>
      <c r="B1181" s="3"/>
    </row>
    <row r="1182" spans="1:2" x14ac:dyDescent="0.25">
      <c r="A1182" s="3"/>
      <c r="B1182" s="3"/>
    </row>
    <row r="1183" spans="1:2" x14ac:dyDescent="0.25">
      <c r="A1183" s="3"/>
      <c r="B1183" s="3"/>
    </row>
    <row r="1184" spans="1:2" x14ac:dyDescent="0.25">
      <c r="A1184" s="3"/>
      <c r="B1184" s="3"/>
    </row>
    <row r="1185" spans="1:2" x14ac:dyDescent="0.25">
      <c r="A1185" s="3"/>
      <c r="B1185" s="3"/>
    </row>
    <row r="1186" spans="1:2" x14ac:dyDescent="0.25">
      <c r="A1186" s="3"/>
      <c r="B1186" s="3"/>
    </row>
    <row r="1187" spans="1:2" x14ac:dyDescent="0.25">
      <c r="A1187" s="3"/>
      <c r="B1187" s="3"/>
    </row>
    <row r="1188" spans="1:2" x14ac:dyDescent="0.25">
      <c r="A1188" s="3"/>
      <c r="B1188" s="3"/>
    </row>
    <row r="1189" spans="1:2" x14ac:dyDescent="0.25">
      <c r="A1189" s="3"/>
      <c r="B1189" s="3"/>
    </row>
    <row r="1190" spans="1:2" x14ac:dyDescent="0.25">
      <c r="A1190" s="3"/>
      <c r="B1190" s="3"/>
    </row>
    <row r="1191" spans="1:2" x14ac:dyDescent="0.25">
      <c r="A1191" s="3"/>
      <c r="B1191" s="3"/>
    </row>
    <row r="1192" spans="1:2" x14ac:dyDescent="0.25">
      <c r="A1192" s="3"/>
      <c r="B1192" s="3"/>
    </row>
    <row r="1193" spans="1:2" x14ac:dyDescent="0.25">
      <c r="A1193" s="3"/>
      <c r="B1193" s="3"/>
    </row>
    <row r="1194" spans="1:2" x14ac:dyDescent="0.25">
      <c r="A1194" s="3"/>
      <c r="B1194" s="3"/>
    </row>
    <row r="1195" spans="1:2" x14ac:dyDescent="0.25">
      <c r="A1195" s="3"/>
      <c r="B1195" s="3"/>
    </row>
    <row r="1196" spans="1:2" x14ac:dyDescent="0.25">
      <c r="A1196" s="3"/>
      <c r="B1196" s="3"/>
    </row>
    <row r="1197" spans="1:2" x14ac:dyDescent="0.25">
      <c r="A1197" s="3"/>
      <c r="B1197" s="3"/>
    </row>
    <row r="1198" spans="1:2" x14ac:dyDescent="0.25">
      <c r="A1198" s="3"/>
      <c r="B1198" s="3"/>
    </row>
    <row r="1199" spans="1:2" x14ac:dyDescent="0.25">
      <c r="A1199" s="3"/>
      <c r="B1199" s="3"/>
    </row>
    <row r="1200" spans="1:2" x14ac:dyDescent="0.25">
      <c r="A1200" s="3"/>
      <c r="B1200" s="3"/>
    </row>
    <row r="1201" spans="1:2" x14ac:dyDescent="0.25">
      <c r="A1201" s="3"/>
      <c r="B1201" s="3"/>
    </row>
    <row r="1202" spans="1:2" x14ac:dyDescent="0.25">
      <c r="A1202" s="3"/>
      <c r="B1202" s="3"/>
    </row>
    <row r="1203" spans="1:2" x14ac:dyDescent="0.25">
      <c r="A1203" s="3"/>
      <c r="B1203" s="3"/>
    </row>
    <row r="1204" spans="1:2" x14ac:dyDescent="0.25">
      <c r="A1204" s="3"/>
      <c r="B1204" s="3"/>
    </row>
    <row r="1205" spans="1:2" x14ac:dyDescent="0.25">
      <c r="A1205" s="3"/>
      <c r="B1205" s="3"/>
    </row>
    <row r="1206" spans="1:2" x14ac:dyDescent="0.25">
      <c r="A1206" s="3"/>
      <c r="B1206" s="3"/>
    </row>
    <row r="1207" spans="1:2" x14ac:dyDescent="0.25">
      <c r="A1207" s="3"/>
      <c r="B1207" s="3"/>
    </row>
    <row r="1208" spans="1:2" x14ac:dyDescent="0.25">
      <c r="A1208" s="3"/>
      <c r="B1208" s="3"/>
    </row>
    <row r="1209" spans="1:2" x14ac:dyDescent="0.25">
      <c r="A1209" s="3"/>
      <c r="B1209" s="3"/>
    </row>
    <row r="1210" spans="1:2" x14ac:dyDescent="0.25">
      <c r="A1210" s="3"/>
      <c r="B1210" s="3"/>
    </row>
    <row r="1211" spans="1:2" x14ac:dyDescent="0.25">
      <c r="A1211" s="3"/>
      <c r="B1211" s="3"/>
    </row>
    <row r="1212" spans="1:2" x14ac:dyDescent="0.25">
      <c r="A1212" s="3"/>
      <c r="B1212" s="3"/>
    </row>
    <row r="1213" spans="1:2" x14ac:dyDescent="0.25">
      <c r="A1213" s="3"/>
      <c r="B1213" s="3"/>
    </row>
    <row r="1214" spans="1:2" x14ac:dyDescent="0.25">
      <c r="A1214" s="3"/>
      <c r="B1214" s="3"/>
    </row>
    <row r="1215" spans="1:2" x14ac:dyDescent="0.25">
      <c r="A1215" s="3"/>
      <c r="B1215" s="3"/>
    </row>
    <row r="1216" spans="1:2" x14ac:dyDescent="0.25">
      <c r="A1216" s="3"/>
      <c r="B1216" s="3"/>
    </row>
    <row r="1217" spans="1:2" x14ac:dyDescent="0.25">
      <c r="A1217" s="3"/>
      <c r="B1217" s="3"/>
    </row>
    <row r="1218" spans="1:2" x14ac:dyDescent="0.25">
      <c r="A1218" s="3"/>
      <c r="B1218" s="3"/>
    </row>
    <row r="1219" spans="1:2" x14ac:dyDescent="0.25">
      <c r="A1219" s="3"/>
      <c r="B1219" s="3"/>
    </row>
    <row r="1220" spans="1:2" x14ac:dyDescent="0.25">
      <c r="A1220" s="3"/>
      <c r="B1220" s="3"/>
    </row>
    <row r="1221" spans="1:2" x14ac:dyDescent="0.25">
      <c r="A1221" s="3"/>
      <c r="B1221" s="3"/>
    </row>
    <row r="1222" spans="1:2" x14ac:dyDescent="0.25">
      <c r="A1222" s="3"/>
      <c r="B1222" s="3"/>
    </row>
    <row r="1223" spans="1:2" x14ac:dyDescent="0.25">
      <c r="A1223" s="3"/>
      <c r="B1223" s="3"/>
    </row>
    <row r="1224" spans="1:2" x14ac:dyDescent="0.25">
      <c r="A1224" s="3"/>
      <c r="B1224" s="3"/>
    </row>
    <row r="1225" spans="1:2" x14ac:dyDescent="0.25">
      <c r="A1225" s="3"/>
      <c r="B1225" s="3"/>
    </row>
    <row r="1226" spans="1:2" x14ac:dyDescent="0.25">
      <c r="A1226" s="3"/>
      <c r="B1226" s="3"/>
    </row>
    <row r="1227" spans="1:2" x14ac:dyDescent="0.25">
      <c r="A1227" s="3"/>
      <c r="B1227" s="3"/>
    </row>
    <row r="1228" spans="1:2" x14ac:dyDescent="0.25">
      <c r="A1228" s="3"/>
      <c r="B1228" s="3"/>
    </row>
    <row r="1229" spans="1:2" x14ac:dyDescent="0.25">
      <c r="A1229" s="3"/>
      <c r="B1229" s="3"/>
    </row>
    <row r="1230" spans="1:2" x14ac:dyDescent="0.25">
      <c r="A1230" s="3"/>
      <c r="B1230" s="3"/>
    </row>
    <row r="1231" spans="1:2" x14ac:dyDescent="0.25">
      <c r="A1231" s="3"/>
      <c r="B1231" s="3"/>
    </row>
    <row r="1232" spans="1:2" x14ac:dyDescent="0.25">
      <c r="A1232" s="3"/>
      <c r="B1232" s="3"/>
    </row>
    <row r="1233" spans="1:2" x14ac:dyDescent="0.25">
      <c r="A1233" s="3"/>
      <c r="B1233" s="3"/>
    </row>
    <row r="1234" spans="1:2" x14ac:dyDescent="0.25">
      <c r="A1234" s="3"/>
      <c r="B1234" s="3"/>
    </row>
    <row r="1235" spans="1:2" x14ac:dyDescent="0.25">
      <c r="A1235" s="3"/>
      <c r="B1235" s="3"/>
    </row>
    <row r="1236" spans="1:2" x14ac:dyDescent="0.25">
      <c r="A1236" s="3"/>
      <c r="B1236" s="3"/>
    </row>
    <row r="1237" spans="1:2" x14ac:dyDescent="0.25">
      <c r="A1237" s="3"/>
      <c r="B1237" s="3"/>
    </row>
    <row r="1238" spans="1:2" x14ac:dyDescent="0.25">
      <c r="A1238" s="3"/>
      <c r="B1238" s="3"/>
    </row>
    <row r="1239" spans="1:2" x14ac:dyDescent="0.25">
      <c r="A1239" s="3"/>
      <c r="B1239" s="3"/>
    </row>
    <row r="1240" spans="1:2" x14ac:dyDescent="0.25">
      <c r="A1240" s="3"/>
      <c r="B1240" s="3"/>
    </row>
    <row r="1241" spans="1:2" x14ac:dyDescent="0.25">
      <c r="A1241" s="3"/>
      <c r="B1241" s="3"/>
    </row>
    <row r="1242" spans="1:2" x14ac:dyDescent="0.25">
      <c r="A1242" s="3"/>
      <c r="B1242" s="3"/>
    </row>
    <row r="1243" spans="1:2" x14ac:dyDescent="0.25">
      <c r="A1243" s="3"/>
      <c r="B1243" s="3"/>
    </row>
    <row r="1244" spans="1:2" x14ac:dyDescent="0.25">
      <c r="A1244" s="3"/>
      <c r="B1244" s="3"/>
    </row>
    <row r="1245" spans="1:2" x14ac:dyDescent="0.25">
      <c r="A1245" s="3"/>
      <c r="B1245" s="3"/>
    </row>
    <row r="1246" spans="1:2" x14ac:dyDescent="0.25">
      <c r="A1246" s="3"/>
      <c r="B1246" s="3"/>
    </row>
    <row r="1247" spans="1:2" x14ac:dyDescent="0.25">
      <c r="A1247" s="3"/>
      <c r="B1247" s="3"/>
    </row>
    <row r="1248" spans="1:2" x14ac:dyDescent="0.25">
      <c r="A1248" s="3"/>
      <c r="B1248" s="3"/>
    </row>
    <row r="1249" spans="1:2" x14ac:dyDescent="0.25">
      <c r="A1249" s="3"/>
      <c r="B1249" s="3"/>
    </row>
    <row r="1250" spans="1:2" x14ac:dyDescent="0.25">
      <c r="A1250" s="3"/>
      <c r="B1250" s="3"/>
    </row>
    <row r="1251" spans="1:2" x14ac:dyDescent="0.25">
      <c r="A1251" s="3"/>
      <c r="B1251" s="3"/>
    </row>
    <row r="1252" spans="1:2" x14ac:dyDescent="0.25">
      <c r="A1252" s="3"/>
      <c r="B1252" s="3"/>
    </row>
    <row r="1253" spans="1:2" x14ac:dyDescent="0.25">
      <c r="A1253" s="3"/>
      <c r="B1253" s="3"/>
    </row>
    <row r="1254" spans="1:2" x14ac:dyDescent="0.25">
      <c r="A1254" s="3"/>
      <c r="B1254" s="3"/>
    </row>
    <row r="1255" spans="1:2" x14ac:dyDescent="0.25">
      <c r="A1255" s="3"/>
      <c r="B1255" s="3"/>
    </row>
    <row r="1256" spans="1:2" x14ac:dyDescent="0.25">
      <c r="A1256" s="3"/>
      <c r="B1256" s="3"/>
    </row>
    <row r="1257" spans="1:2" x14ac:dyDescent="0.25">
      <c r="A1257" s="3"/>
      <c r="B1257" s="3"/>
    </row>
    <row r="1258" spans="1:2" x14ac:dyDescent="0.25">
      <c r="A1258" s="3"/>
      <c r="B1258" s="3"/>
    </row>
    <row r="1259" spans="1:2" x14ac:dyDescent="0.25">
      <c r="A1259" s="3"/>
      <c r="B1259" s="3"/>
    </row>
    <row r="1260" spans="1:2" x14ac:dyDescent="0.25">
      <c r="A1260" s="3"/>
      <c r="B1260" s="3"/>
    </row>
    <row r="1261" spans="1:2" x14ac:dyDescent="0.25">
      <c r="A1261" s="3"/>
      <c r="B1261" s="3"/>
    </row>
    <row r="1262" spans="1:2" x14ac:dyDescent="0.25">
      <c r="A1262" s="3"/>
      <c r="B1262" s="3"/>
    </row>
    <row r="1263" spans="1:2" x14ac:dyDescent="0.25">
      <c r="A1263" s="3"/>
      <c r="B1263" s="3"/>
    </row>
    <row r="1264" spans="1:2" x14ac:dyDescent="0.25">
      <c r="A1264" s="3"/>
      <c r="B1264" s="3"/>
    </row>
    <row r="1265" spans="1:2" x14ac:dyDescent="0.25">
      <c r="A1265" s="3"/>
      <c r="B1265" s="3"/>
    </row>
    <row r="1266" spans="1:2" x14ac:dyDescent="0.25">
      <c r="A1266" s="3"/>
      <c r="B1266" s="3"/>
    </row>
    <row r="1267" spans="1:2" x14ac:dyDescent="0.25">
      <c r="A1267" s="3"/>
      <c r="B1267" s="3"/>
    </row>
    <row r="1268" spans="1:2" x14ac:dyDescent="0.25">
      <c r="A1268" s="3"/>
      <c r="B1268" s="3"/>
    </row>
    <row r="1269" spans="1:2" x14ac:dyDescent="0.25">
      <c r="A1269" s="3"/>
      <c r="B1269" s="3"/>
    </row>
    <row r="1270" spans="1:2" x14ac:dyDescent="0.25">
      <c r="A1270" s="3"/>
      <c r="B1270" s="3"/>
    </row>
    <row r="1271" spans="1:2" x14ac:dyDescent="0.25">
      <c r="A1271" s="3"/>
      <c r="B1271" s="3"/>
    </row>
    <row r="1272" spans="1:2" x14ac:dyDescent="0.25">
      <c r="A1272" s="3"/>
      <c r="B1272" s="3"/>
    </row>
    <row r="1273" spans="1:2" x14ac:dyDescent="0.25">
      <c r="A1273" s="3"/>
      <c r="B1273" s="3"/>
    </row>
    <row r="1274" spans="1:2" x14ac:dyDescent="0.25">
      <c r="A1274" s="3"/>
      <c r="B1274" s="3"/>
    </row>
    <row r="1275" spans="1:2" x14ac:dyDescent="0.25">
      <c r="A1275" s="3"/>
      <c r="B1275" s="3"/>
    </row>
    <row r="1276" spans="1:2" x14ac:dyDescent="0.25">
      <c r="A1276" s="3"/>
      <c r="B1276" s="3"/>
    </row>
    <row r="1277" spans="1:2" x14ac:dyDescent="0.25">
      <c r="A1277" s="3"/>
      <c r="B1277" s="3"/>
    </row>
    <row r="1278" spans="1:2" x14ac:dyDescent="0.25">
      <c r="A1278" s="3"/>
      <c r="B1278" s="3"/>
    </row>
    <row r="1279" spans="1:2" x14ac:dyDescent="0.25">
      <c r="A1279" s="3"/>
      <c r="B1279" s="3"/>
    </row>
    <row r="1280" spans="1:2" x14ac:dyDescent="0.25">
      <c r="A1280" s="3"/>
      <c r="B1280" s="3"/>
    </row>
    <row r="1281" spans="1:2" x14ac:dyDescent="0.25">
      <c r="A1281" s="3"/>
      <c r="B1281" s="3"/>
    </row>
    <row r="1282" spans="1:2" x14ac:dyDescent="0.25">
      <c r="A1282" s="3"/>
      <c r="B1282" s="3"/>
    </row>
    <row r="1283" spans="1:2" x14ac:dyDescent="0.25">
      <c r="A1283" s="3"/>
      <c r="B1283" s="3"/>
    </row>
    <row r="1284" spans="1:2" x14ac:dyDescent="0.25">
      <c r="A1284" s="3"/>
      <c r="B1284" s="3"/>
    </row>
    <row r="1285" spans="1:2" x14ac:dyDescent="0.25">
      <c r="A1285" s="3"/>
      <c r="B1285" s="3"/>
    </row>
    <row r="1286" spans="1:2" x14ac:dyDescent="0.25">
      <c r="A1286" s="3"/>
      <c r="B1286" s="3"/>
    </row>
    <row r="1287" spans="1:2" x14ac:dyDescent="0.25">
      <c r="A1287" s="3"/>
      <c r="B1287" s="3"/>
    </row>
    <row r="1288" spans="1:2" x14ac:dyDescent="0.25">
      <c r="A1288" s="3"/>
      <c r="B1288" s="3"/>
    </row>
    <row r="1289" spans="1:2" x14ac:dyDescent="0.25">
      <c r="A1289" s="3"/>
      <c r="B1289" s="3"/>
    </row>
    <row r="1290" spans="1:2" x14ac:dyDescent="0.25">
      <c r="A1290" s="3"/>
      <c r="B1290" s="3"/>
    </row>
    <row r="1291" spans="1:2" x14ac:dyDescent="0.25">
      <c r="A1291" s="3"/>
      <c r="B1291" s="3"/>
    </row>
    <row r="1292" spans="1:2" x14ac:dyDescent="0.25">
      <c r="A1292" s="3"/>
      <c r="B1292" s="3"/>
    </row>
    <row r="1293" spans="1:2" x14ac:dyDescent="0.25">
      <c r="A1293" s="3"/>
      <c r="B1293" s="3"/>
    </row>
    <row r="1294" spans="1:2" x14ac:dyDescent="0.25">
      <c r="A1294" s="3"/>
      <c r="B1294" s="3"/>
    </row>
    <row r="1295" spans="1:2" x14ac:dyDescent="0.25">
      <c r="A1295" s="3"/>
      <c r="B1295" s="3"/>
    </row>
    <row r="1296" spans="1:2" x14ac:dyDescent="0.25">
      <c r="A1296" s="3"/>
      <c r="B1296" s="3"/>
    </row>
    <row r="1297" spans="1:2" x14ac:dyDescent="0.25">
      <c r="A1297" s="3"/>
      <c r="B1297" s="3"/>
    </row>
    <row r="1298" spans="1:2" x14ac:dyDescent="0.25">
      <c r="A1298" s="3"/>
      <c r="B1298" s="3"/>
    </row>
    <row r="1299" spans="1:2" x14ac:dyDescent="0.25">
      <c r="A1299" s="3"/>
      <c r="B1299" s="3"/>
    </row>
    <row r="1300" spans="1:2" x14ac:dyDescent="0.25">
      <c r="A1300" s="3"/>
      <c r="B1300" s="3"/>
    </row>
    <row r="1301" spans="1:2" x14ac:dyDescent="0.25">
      <c r="A1301" s="3"/>
      <c r="B1301" s="3"/>
    </row>
    <row r="1302" spans="1:2" x14ac:dyDescent="0.25">
      <c r="A1302" s="3"/>
      <c r="B1302" s="3"/>
    </row>
    <row r="1303" spans="1:2" x14ac:dyDescent="0.25">
      <c r="A1303" s="3"/>
      <c r="B1303" s="3"/>
    </row>
    <row r="1304" spans="1:2" x14ac:dyDescent="0.25">
      <c r="A1304" s="3"/>
      <c r="B1304" s="3"/>
    </row>
    <row r="1305" spans="1:2" x14ac:dyDescent="0.25">
      <c r="A1305" s="3"/>
      <c r="B1305" s="3"/>
    </row>
    <row r="1306" spans="1:2" x14ac:dyDescent="0.25">
      <c r="A1306" s="3"/>
      <c r="B1306" s="3"/>
    </row>
    <row r="1307" spans="1:2" x14ac:dyDescent="0.25">
      <c r="A1307" s="3"/>
      <c r="B1307" s="3"/>
    </row>
    <row r="1308" spans="1:2" x14ac:dyDescent="0.25">
      <c r="A1308" s="3"/>
      <c r="B1308" s="3"/>
    </row>
    <row r="1309" spans="1:2" x14ac:dyDescent="0.25">
      <c r="A1309" s="3"/>
      <c r="B1309" s="3"/>
    </row>
    <row r="1310" spans="1:2" x14ac:dyDescent="0.25">
      <c r="A1310" s="3"/>
      <c r="B1310" s="3"/>
    </row>
    <row r="1311" spans="1:2" x14ac:dyDescent="0.25">
      <c r="A1311" s="3"/>
      <c r="B1311" s="3"/>
    </row>
    <row r="1312" spans="1:2" x14ac:dyDescent="0.25">
      <c r="A1312" s="3"/>
      <c r="B1312" s="3"/>
    </row>
    <row r="1313" spans="1:2" x14ac:dyDescent="0.25">
      <c r="A1313" s="3"/>
      <c r="B1313" s="3"/>
    </row>
    <row r="1314" spans="1:2" x14ac:dyDescent="0.25">
      <c r="A1314" s="3"/>
      <c r="B1314" s="3"/>
    </row>
    <row r="1315" spans="1:2" x14ac:dyDescent="0.25">
      <c r="A1315" s="3"/>
      <c r="B1315" s="3"/>
    </row>
    <row r="1316" spans="1:2" x14ac:dyDescent="0.25">
      <c r="A1316" s="3"/>
      <c r="B1316" s="3"/>
    </row>
    <row r="1317" spans="1:2" x14ac:dyDescent="0.25">
      <c r="A1317" s="3"/>
      <c r="B1317" s="3"/>
    </row>
    <row r="1318" spans="1:2" x14ac:dyDescent="0.25">
      <c r="A1318" s="3"/>
      <c r="B1318" s="3"/>
    </row>
    <row r="1319" spans="1:2" x14ac:dyDescent="0.25">
      <c r="A1319" s="3"/>
      <c r="B1319" s="3"/>
    </row>
    <row r="1320" spans="1:2" x14ac:dyDescent="0.25">
      <c r="A1320" s="3"/>
      <c r="B1320" s="3"/>
    </row>
    <row r="1321" spans="1:2" x14ac:dyDescent="0.25">
      <c r="A1321" s="3"/>
      <c r="B1321" s="3"/>
    </row>
    <row r="1322" spans="1:2" x14ac:dyDescent="0.25">
      <c r="A1322" s="3"/>
      <c r="B1322" s="3"/>
    </row>
    <row r="1323" spans="1:2" x14ac:dyDescent="0.25">
      <c r="A1323" s="3"/>
      <c r="B1323" s="3"/>
    </row>
    <row r="1324" spans="1:2" x14ac:dyDescent="0.25">
      <c r="A1324" s="3"/>
      <c r="B1324" s="3"/>
    </row>
    <row r="1325" spans="1:2" x14ac:dyDescent="0.25">
      <c r="A1325" s="3"/>
      <c r="B1325" s="3"/>
    </row>
    <row r="1326" spans="1:2" x14ac:dyDescent="0.25">
      <c r="A1326" s="3"/>
      <c r="B1326" s="3"/>
    </row>
    <row r="1327" spans="1:2" x14ac:dyDescent="0.25">
      <c r="A1327" s="3"/>
      <c r="B1327" s="3"/>
    </row>
    <row r="1328" spans="1:2" x14ac:dyDescent="0.25">
      <c r="A1328" s="3"/>
      <c r="B1328" s="3"/>
    </row>
    <row r="1329" spans="1:2" x14ac:dyDescent="0.25">
      <c r="A1329" s="3"/>
      <c r="B1329" s="3"/>
    </row>
    <row r="1330" spans="1:2" x14ac:dyDescent="0.25">
      <c r="A1330" s="3"/>
      <c r="B1330" s="3"/>
    </row>
    <row r="1331" spans="1:2" x14ac:dyDescent="0.25">
      <c r="A1331" s="3"/>
      <c r="B1331" s="3"/>
    </row>
    <row r="1332" spans="1:2" x14ac:dyDescent="0.25">
      <c r="A1332" s="3"/>
      <c r="B1332" s="3"/>
    </row>
    <row r="1333" spans="1:2" x14ac:dyDescent="0.25">
      <c r="A1333" s="3"/>
      <c r="B1333" s="3"/>
    </row>
    <row r="1334" spans="1:2" x14ac:dyDescent="0.25">
      <c r="A1334" s="3"/>
      <c r="B1334" s="3"/>
    </row>
    <row r="1335" spans="1:2" x14ac:dyDescent="0.25">
      <c r="A1335" s="3"/>
      <c r="B1335" s="3"/>
    </row>
    <row r="1336" spans="1:2" x14ac:dyDescent="0.25">
      <c r="A1336" s="3"/>
      <c r="B1336" s="3"/>
    </row>
    <row r="1337" spans="1:2" x14ac:dyDescent="0.25">
      <c r="A1337" s="3"/>
      <c r="B1337" s="3"/>
    </row>
    <row r="1338" spans="1:2" x14ac:dyDescent="0.25">
      <c r="A1338" s="3"/>
      <c r="B1338" s="3"/>
    </row>
    <row r="1339" spans="1:2" x14ac:dyDescent="0.25">
      <c r="A1339" s="3"/>
      <c r="B1339" s="3"/>
    </row>
    <row r="1340" spans="1:2" x14ac:dyDescent="0.25">
      <c r="A1340" s="3"/>
      <c r="B1340" s="3"/>
    </row>
    <row r="1341" spans="1:2" x14ac:dyDescent="0.25">
      <c r="A1341" s="3"/>
      <c r="B1341" s="3"/>
    </row>
    <row r="1342" spans="1:2" x14ac:dyDescent="0.25">
      <c r="A1342" s="3"/>
      <c r="B1342" s="3"/>
    </row>
    <row r="1343" spans="1:2" x14ac:dyDescent="0.25">
      <c r="A1343" s="3"/>
      <c r="B1343" s="3"/>
    </row>
    <row r="1344" spans="1:2" x14ac:dyDescent="0.25">
      <c r="A1344" s="3"/>
      <c r="B1344" s="3"/>
    </row>
    <row r="1345" spans="1:2" x14ac:dyDescent="0.25">
      <c r="A1345" s="3"/>
      <c r="B1345" s="3"/>
    </row>
    <row r="1346" spans="1:2" x14ac:dyDescent="0.25">
      <c r="A1346" s="3"/>
      <c r="B1346" s="3"/>
    </row>
    <row r="1347" spans="1:2" x14ac:dyDescent="0.25">
      <c r="A1347" s="3"/>
      <c r="B1347" s="3"/>
    </row>
    <row r="1348" spans="1:2" x14ac:dyDescent="0.25">
      <c r="A1348" s="3"/>
      <c r="B1348" s="3"/>
    </row>
    <row r="1349" spans="1:2" x14ac:dyDescent="0.25">
      <c r="A1349" s="3"/>
      <c r="B1349" s="3"/>
    </row>
    <row r="1350" spans="1:2" x14ac:dyDescent="0.25">
      <c r="A1350" s="3"/>
      <c r="B1350" s="3"/>
    </row>
    <row r="1351" spans="1:2" x14ac:dyDescent="0.25">
      <c r="A1351" s="3"/>
      <c r="B1351" s="3"/>
    </row>
    <row r="1352" spans="1:2" x14ac:dyDescent="0.25">
      <c r="A1352" s="3"/>
      <c r="B1352" s="3"/>
    </row>
    <row r="1353" spans="1:2" x14ac:dyDescent="0.25">
      <c r="A1353" s="3"/>
      <c r="B1353" s="3"/>
    </row>
    <row r="1354" spans="1:2" x14ac:dyDescent="0.25">
      <c r="A1354" s="3"/>
      <c r="B1354" s="3"/>
    </row>
    <row r="1355" spans="1:2" x14ac:dyDescent="0.25">
      <c r="A1355" s="3"/>
      <c r="B1355" s="3"/>
    </row>
    <row r="1356" spans="1:2" x14ac:dyDescent="0.25">
      <c r="A1356" s="3"/>
      <c r="B1356" s="3"/>
    </row>
    <row r="1357" spans="1:2" x14ac:dyDescent="0.25">
      <c r="A1357" s="3"/>
      <c r="B1357" s="3"/>
    </row>
    <row r="1358" spans="1:2" x14ac:dyDescent="0.25">
      <c r="A1358" s="3"/>
      <c r="B1358" s="3"/>
    </row>
    <row r="1359" spans="1:2" x14ac:dyDescent="0.25">
      <c r="A1359" s="3"/>
      <c r="B1359" s="3"/>
    </row>
    <row r="1360" spans="1:2" x14ac:dyDescent="0.25">
      <c r="A1360" s="3"/>
      <c r="B1360" s="3"/>
    </row>
    <row r="1361" spans="1:2" x14ac:dyDescent="0.25">
      <c r="A1361" s="3"/>
      <c r="B1361" s="3"/>
    </row>
    <row r="1362" spans="1:2" x14ac:dyDescent="0.25">
      <c r="A1362" s="3"/>
      <c r="B1362" s="3"/>
    </row>
    <row r="1363" spans="1:2" x14ac:dyDescent="0.25">
      <c r="A1363" s="3"/>
      <c r="B1363" s="3"/>
    </row>
    <row r="1364" spans="1:2" x14ac:dyDescent="0.25">
      <c r="A1364" s="3"/>
      <c r="B1364" s="3"/>
    </row>
    <row r="1365" spans="1:2" x14ac:dyDescent="0.25">
      <c r="A1365" s="3"/>
      <c r="B1365" s="3"/>
    </row>
    <row r="1366" spans="1:2" x14ac:dyDescent="0.25">
      <c r="A1366" s="3"/>
      <c r="B1366" s="3"/>
    </row>
    <row r="1367" spans="1:2" x14ac:dyDescent="0.25">
      <c r="A1367" s="3"/>
      <c r="B1367" s="3"/>
    </row>
    <row r="1368" spans="1:2" x14ac:dyDescent="0.25">
      <c r="A1368" s="3"/>
      <c r="B1368" s="3"/>
    </row>
    <row r="1369" spans="1:2" x14ac:dyDescent="0.25">
      <c r="A1369" s="3"/>
      <c r="B1369" s="3"/>
    </row>
    <row r="1370" spans="1:2" x14ac:dyDescent="0.25">
      <c r="A1370" s="3"/>
      <c r="B1370" s="3"/>
    </row>
    <row r="1371" spans="1:2" x14ac:dyDescent="0.25">
      <c r="A1371" s="3"/>
      <c r="B1371" s="3"/>
    </row>
    <row r="1372" spans="1:2" x14ac:dyDescent="0.25">
      <c r="A1372" s="3"/>
      <c r="B1372" s="3"/>
    </row>
    <row r="1373" spans="1:2" x14ac:dyDescent="0.25">
      <c r="A1373" s="3"/>
      <c r="B1373" s="3"/>
    </row>
    <row r="1374" spans="1:2" x14ac:dyDescent="0.25">
      <c r="A1374" s="3"/>
      <c r="B1374" s="3"/>
    </row>
    <row r="1375" spans="1:2" x14ac:dyDescent="0.25">
      <c r="A1375" s="3"/>
      <c r="B1375" s="3"/>
    </row>
    <row r="1376" spans="1:2" x14ac:dyDescent="0.25">
      <c r="A1376" s="3"/>
      <c r="B1376" s="3"/>
    </row>
    <row r="1377" spans="1:2" x14ac:dyDescent="0.25">
      <c r="A1377" s="3"/>
      <c r="B1377" s="3"/>
    </row>
    <row r="1378" spans="1:2" x14ac:dyDescent="0.25">
      <c r="A1378" s="3"/>
      <c r="B1378" s="3"/>
    </row>
    <row r="1379" spans="1:2" x14ac:dyDescent="0.25">
      <c r="A1379" s="3"/>
      <c r="B1379" s="3"/>
    </row>
    <row r="1380" spans="1:2" x14ac:dyDescent="0.25">
      <c r="A1380" s="3"/>
      <c r="B1380" s="3"/>
    </row>
    <row r="1381" spans="1:2" x14ac:dyDescent="0.25">
      <c r="A1381" s="3"/>
      <c r="B1381" s="3"/>
    </row>
    <row r="1382" spans="1:2" x14ac:dyDescent="0.25">
      <c r="A1382" s="3"/>
      <c r="B1382" s="3"/>
    </row>
    <row r="1383" spans="1:2" x14ac:dyDescent="0.25">
      <c r="A1383" s="3"/>
      <c r="B1383" s="3"/>
    </row>
    <row r="1384" spans="1:2" x14ac:dyDescent="0.25">
      <c r="A1384" s="3"/>
      <c r="B1384" s="3"/>
    </row>
    <row r="1385" spans="1:2" x14ac:dyDescent="0.25">
      <c r="A1385" s="3"/>
      <c r="B1385" s="3"/>
    </row>
    <row r="1386" spans="1:2" x14ac:dyDescent="0.25">
      <c r="A1386" s="3"/>
      <c r="B1386" s="3"/>
    </row>
    <row r="1387" spans="1:2" x14ac:dyDescent="0.25">
      <c r="A1387" s="3"/>
      <c r="B1387" s="3"/>
    </row>
    <row r="1388" spans="1:2" x14ac:dyDescent="0.25">
      <c r="A1388" s="3"/>
      <c r="B1388" s="3"/>
    </row>
    <row r="1389" spans="1:2" x14ac:dyDescent="0.25">
      <c r="A1389" s="3"/>
      <c r="B1389" s="3"/>
    </row>
    <row r="1390" spans="1:2" x14ac:dyDescent="0.25">
      <c r="A1390" s="3"/>
      <c r="B1390" s="3"/>
    </row>
    <row r="1391" spans="1:2" x14ac:dyDescent="0.25">
      <c r="A1391" s="3"/>
      <c r="B1391" s="3"/>
    </row>
    <row r="1392" spans="1:2" x14ac:dyDescent="0.25">
      <c r="A1392" s="3"/>
      <c r="B1392" s="3"/>
    </row>
    <row r="1393" spans="1:2" x14ac:dyDescent="0.25">
      <c r="A1393" s="3"/>
      <c r="B1393" s="3"/>
    </row>
    <row r="1394" spans="1:2" x14ac:dyDescent="0.25">
      <c r="A1394" s="3"/>
      <c r="B1394" s="3"/>
    </row>
    <row r="1395" spans="1:2" x14ac:dyDescent="0.25">
      <c r="A1395" s="3"/>
      <c r="B1395" s="3"/>
    </row>
    <row r="1396" spans="1:2" x14ac:dyDescent="0.25">
      <c r="A1396" s="3"/>
      <c r="B1396" s="3"/>
    </row>
    <row r="1397" spans="1:2" x14ac:dyDescent="0.25">
      <c r="A1397" s="3"/>
      <c r="B1397" s="3"/>
    </row>
    <row r="1398" spans="1:2" x14ac:dyDescent="0.25">
      <c r="A1398" s="3"/>
      <c r="B1398" s="3"/>
    </row>
    <row r="1399" spans="1:2" x14ac:dyDescent="0.25">
      <c r="A1399" s="3"/>
      <c r="B1399" s="3"/>
    </row>
    <row r="1400" spans="1:2" x14ac:dyDescent="0.25">
      <c r="A1400" s="3"/>
      <c r="B1400" s="3"/>
    </row>
    <row r="1401" spans="1:2" x14ac:dyDescent="0.25">
      <c r="A1401" s="3"/>
      <c r="B1401" s="3"/>
    </row>
    <row r="1402" spans="1:2" x14ac:dyDescent="0.25">
      <c r="A1402" s="3"/>
      <c r="B1402" s="3"/>
    </row>
    <row r="1403" spans="1:2" x14ac:dyDescent="0.25">
      <c r="A1403" s="3"/>
      <c r="B1403" s="3"/>
    </row>
    <row r="1404" spans="1:2" x14ac:dyDescent="0.25">
      <c r="A1404" s="3"/>
      <c r="B1404" s="3"/>
    </row>
    <row r="1405" spans="1:2" x14ac:dyDescent="0.25">
      <c r="A1405" s="3"/>
      <c r="B1405" s="3"/>
    </row>
    <row r="1406" spans="1:2" x14ac:dyDescent="0.25">
      <c r="A1406" s="3"/>
      <c r="B1406" s="3"/>
    </row>
    <row r="1407" spans="1:2" x14ac:dyDescent="0.25">
      <c r="A1407" s="3"/>
      <c r="B1407" s="3"/>
    </row>
    <row r="1408" spans="1:2" x14ac:dyDescent="0.25">
      <c r="A1408" s="3"/>
      <c r="B1408" s="3"/>
    </row>
    <row r="1409" spans="1:2" x14ac:dyDescent="0.25">
      <c r="A1409" s="3"/>
      <c r="B1409" s="3"/>
    </row>
    <row r="1410" spans="1:2" x14ac:dyDescent="0.25">
      <c r="A1410" s="3"/>
      <c r="B1410" s="3"/>
    </row>
    <row r="1411" spans="1:2" x14ac:dyDescent="0.25">
      <c r="A1411" s="3"/>
      <c r="B1411" s="3"/>
    </row>
    <row r="1412" spans="1:2" x14ac:dyDescent="0.25">
      <c r="A1412" s="3"/>
      <c r="B1412" s="3"/>
    </row>
    <row r="1413" spans="1:2" x14ac:dyDescent="0.25">
      <c r="A1413" s="3"/>
      <c r="B1413" s="3"/>
    </row>
    <row r="1414" spans="1:2" x14ac:dyDescent="0.25">
      <c r="A1414" s="3"/>
      <c r="B1414" s="3"/>
    </row>
    <row r="1415" spans="1:2" x14ac:dyDescent="0.25">
      <c r="A1415" s="3"/>
      <c r="B1415" s="3"/>
    </row>
    <row r="1416" spans="1:2" x14ac:dyDescent="0.25">
      <c r="A1416" s="3"/>
      <c r="B1416" s="3"/>
    </row>
    <row r="1417" spans="1:2" x14ac:dyDescent="0.25">
      <c r="A1417" s="3"/>
      <c r="B1417" s="3"/>
    </row>
    <row r="1418" spans="1:2" x14ac:dyDescent="0.25">
      <c r="A1418" s="3"/>
      <c r="B1418" s="3"/>
    </row>
    <row r="1419" spans="1:2" x14ac:dyDescent="0.25">
      <c r="A1419" s="3"/>
      <c r="B1419" s="3"/>
    </row>
    <row r="1420" spans="1:2" x14ac:dyDescent="0.25">
      <c r="A1420" s="3"/>
      <c r="B1420" s="3"/>
    </row>
    <row r="1421" spans="1:2" x14ac:dyDescent="0.25">
      <c r="A1421" s="3"/>
      <c r="B1421" s="3"/>
    </row>
    <row r="1422" spans="1:2" x14ac:dyDescent="0.25">
      <c r="A1422" s="3"/>
      <c r="B1422" s="3"/>
    </row>
    <row r="1423" spans="1:2" x14ac:dyDescent="0.25">
      <c r="A1423" s="3"/>
      <c r="B1423" s="3"/>
    </row>
    <row r="1424" spans="1:2" x14ac:dyDescent="0.25">
      <c r="A1424" s="3"/>
      <c r="B1424" s="3"/>
    </row>
    <row r="1425" spans="1:2" x14ac:dyDescent="0.25">
      <c r="A1425" s="3"/>
      <c r="B1425" s="3"/>
    </row>
    <row r="1426" spans="1:2" x14ac:dyDescent="0.25">
      <c r="A1426" s="3"/>
      <c r="B1426" s="3"/>
    </row>
    <row r="1427" spans="1:2" x14ac:dyDescent="0.25">
      <c r="A1427" s="3"/>
      <c r="B1427" s="3"/>
    </row>
    <row r="1428" spans="1:2" x14ac:dyDescent="0.25">
      <c r="A1428" s="3"/>
      <c r="B1428" s="3"/>
    </row>
    <row r="1429" spans="1:2" x14ac:dyDescent="0.25">
      <c r="A1429" s="3"/>
      <c r="B1429" s="3"/>
    </row>
    <row r="1430" spans="1:2" x14ac:dyDescent="0.25">
      <c r="A1430" s="3"/>
      <c r="B1430" s="3"/>
    </row>
    <row r="1431" spans="1:2" x14ac:dyDescent="0.25">
      <c r="A1431" s="3"/>
      <c r="B1431" s="3"/>
    </row>
    <row r="1432" spans="1:2" x14ac:dyDescent="0.25">
      <c r="A1432" s="3"/>
      <c r="B1432" s="3"/>
    </row>
    <row r="1433" spans="1:2" x14ac:dyDescent="0.25">
      <c r="A1433" s="3"/>
      <c r="B1433" s="3"/>
    </row>
    <row r="1434" spans="1:2" x14ac:dyDescent="0.25">
      <c r="A1434" s="3"/>
      <c r="B1434" s="3"/>
    </row>
    <row r="1435" spans="1:2" x14ac:dyDescent="0.25">
      <c r="A1435" s="3"/>
      <c r="B1435" s="3"/>
    </row>
    <row r="1436" spans="1:2" x14ac:dyDescent="0.25">
      <c r="A1436" s="3"/>
      <c r="B1436" s="3"/>
    </row>
    <row r="1437" spans="1:2" x14ac:dyDescent="0.25">
      <c r="A1437" s="3"/>
      <c r="B1437" s="3"/>
    </row>
    <row r="1438" spans="1:2" x14ac:dyDescent="0.25">
      <c r="A1438" s="3"/>
      <c r="B1438" s="3"/>
    </row>
    <row r="1439" spans="1:2" x14ac:dyDescent="0.25">
      <c r="A1439" s="3"/>
      <c r="B1439" s="3"/>
    </row>
    <row r="1440" spans="1:2" x14ac:dyDescent="0.25">
      <c r="A1440" s="3"/>
      <c r="B1440" s="3"/>
    </row>
    <row r="1441" spans="1:2" x14ac:dyDescent="0.25">
      <c r="A1441" s="3"/>
      <c r="B1441" s="3"/>
    </row>
    <row r="1442" spans="1:2" x14ac:dyDescent="0.25">
      <c r="A1442" s="3"/>
      <c r="B1442" s="3"/>
    </row>
    <row r="1443" spans="1:2" x14ac:dyDescent="0.25">
      <c r="A1443" s="3"/>
      <c r="B1443" s="3"/>
    </row>
    <row r="1444" spans="1:2" x14ac:dyDescent="0.25">
      <c r="A1444" s="3"/>
      <c r="B1444" s="3"/>
    </row>
    <row r="1445" spans="1:2" x14ac:dyDescent="0.25">
      <c r="A1445" s="3"/>
      <c r="B1445" s="3"/>
    </row>
    <row r="1446" spans="1:2" x14ac:dyDescent="0.25">
      <c r="A1446" s="3"/>
      <c r="B1446" s="3"/>
    </row>
    <row r="1447" spans="1:2" x14ac:dyDescent="0.25">
      <c r="A1447" s="3"/>
      <c r="B1447" s="3"/>
    </row>
    <row r="1448" spans="1:2" x14ac:dyDescent="0.25">
      <c r="A1448" s="3"/>
      <c r="B1448" s="3"/>
    </row>
    <row r="1449" spans="1:2" x14ac:dyDescent="0.25">
      <c r="A1449" s="3"/>
      <c r="B1449" s="3"/>
    </row>
    <row r="1450" spans="1:2" x14ac:dyDescent="0.25">
      <c r="A1450" s="3"/>
      <c r="B1450" s="3"/>
    </row>
    <row r="1451" spans="1:2" x14ac:dyDescent="0.25">
      <c r="A1451" s="3"/>
      <c r="B1451" s="3"/>
    </row>
    <row r="1452" spans="1:2" x14ac:dyDescent="0.25">
      <c r="A1452" s="3"/>
      <c r="B1452" s="3"/>
    </row>
    <row r="1453" spans="1:2" x14ac:dyDescent="0.25">
      <c r="A1453" s="3"/>
      <c r="B1453" s="3"/>
    </row>
    <row r="1454" spans="1:2" x14ac:dyDescent="0.25">
      <c r="A1454" s="3"/>
      <c r="B1454" s="3"/>
    </row>
    <row r="1455" spans="1:2" x14ac:dyDescent="0.25">
      <c r="A1455" s="3"/>
      <c r="B1455" s="3"/>
    </row>
    <row r="1456" spans="1:2" x14ac:dyDescent="0.25">
      <c r="A1456" s="3"/>
      <c r="B1456" s="3"/>
    </row>
    <row r="1457" spans="1:2" x14ac:dyDescent="0.25">
      <c r="A1457" s="3"/>
      <c r="B1457" s="3"/>
    </row>
    <row r="1458" spans="1:2" x14ac:dyDescent="0.25">
      <c r="A1458" s="3"/>
      <c r="B1458" s="3"/>
    </row>
    <row r="1459" spans="1:2" x14ac:dyDescent="0.25">
      <c r="A1459" s="3"/>
      <c r="B1459" s="3"/>
    </row>
    <row r="1460" spans="1:2" x14ac:dyDescent="0.25">
      <c r="A1460" s="3"/>
      <c r="B1460" s="3"/>
    </row>
    <row r="1461" spans="1:2" x14ac:dyDescent="0.25">
      <c r="A1461" s="3"/>
      <c r="B1461" s="3"/>
    </row>
    <row r="1462" spans="1:2" x14ac:dyDescent="0.25">
      <c r="A1462" s="3"/>
      <c r="B1462" s="3"/>
    </row>
    <row r="1463" spans="1:2" x14ac:dyDescent="0.25">
      <c r="A1463" s="3"/>
      <c r="B1463" s="3"/>
    </row>
    <row r="1464" spans="1:2" x14ac:dyDescent="0.25">
      <c r="A1464" s="3"/>
      <c r="B1464" s="3"/>
    </row>
    <row r="1465" spans="1:2" x14ac:dyDescent="0.25">
      <c r="A1465" s="3"/>
      <c r="B1465" s="3"/>
    </row>
    <row r="1466" spans="1:2" x14ac:dyDescent="0.25">
      <c r="A1466" s="3"/>
      <c r="B1466" s="3"/>
    </row>
    <row r="1467" spans="1:2" x14ac:dyDescent="0.25">
      <c r="A1467" s="3"/>
      <c r="B1467" s="3"/>
    </row>
    <row r="1468" spans="1:2" x14ac:dyDescent="0.25">
      <c r="A1468" s="3"/>
      <c r="B1468" s="3"/>
    </row>
    <row r="1469" spans="1:2" x14ac:dyDescent="0.25">
      <c r="A1469" s="3"/>
      <c r="B1469" s="3"/>
    </row>
    <row r="1470" spans="1:2" x14ac:dyDescent="0.25">
      <c r="A1470" s="3"/>
      <c r="B1470" s="3"/>
    </row>
    <row r="1471" spans="1:2" x14ac:dyDescent="0.25">
      <c r="A1471" s="3"/>
      <c r="B1471" s="3"/>
    </row>
    <row r="1472" spans="1:2" x14ac:dyDescent="0.25">
      <c r="A1472" s="3"/>
      <c r="B1472" s="3"/>
    </row>
    <row r="1473" spans="1:2" x14ac:dyDescent="0.25">
      <c r="A1473" s="3"/>
      <c r="B1473" s="3"/>
    </row>
    <row r="1474" spans="1:2" x14ac:dyDescent="0.25">
      <c r="A1474" s="3"/>
      <c r="B1474" s="3"/>
    </row>
    <row r="1475" spans="1:2" x14ac:dyDescent="0.25">
      <c r="A1475" s="3"/>
      <c r="B1475" s="3"/>
    </row>
    <row r="1476" spans="1:2" x14ac:dyDescent="0.25">
      <c r="A1476" s="3"/>
      <c r="B1476" s="3"/>
    </row>
    <row r="1477" spans="1:2" x14ac:dyDescent="0.25">
      <c r="A1477" s="3"/>
      <c r="B1477" s="3"/>
    </row>
    <row r="1478" spans="1:2" x14ac:dyDescent="0.25">
      <c r="A1478" s="3"/>
      <c r="B1478" s="3"/>
    </row>
    <row r="1479" spans="1:2" x14ac:dyDescent="0.25">
      <c r="A1479" s="3"/>
      <c r="B1479" s="3"/>
    </row>
    <row r="1480" spans="1:2" x14ac:dyDescent="0.25">
      <c r="A1480" s="3"/>
      <c r="B1480" s="3"/>
    </row>
    <row r="1481" spans="1:2" x14ac:dyDescent="0.25">
      <c r="A1481" s="3"/>
      <c r="B1481" s="3"/>
    </row>
    <row r="1482" spans="1:2" x14ac:dyDescent="0.25">
      <c r="A1482" s="3"/>
      <c r="B1482" s="3"/>
    </row>
    <row r="1483" spans="1:2" x14ac:dyDescent="0.25">
      <c r="A1483" s="3"/>
      <c r="B1483" s="3"/>
    </row>
    <row r="1484" spans="1:2" x14ac:dyDescent="0.25">
      <c r="A1484" s="3"/>
      <c r="B1484" s="3"/>
    </row>
    <row r="1485" spans="1:2" x14ac:dyDescent="0.25">
      <c r="A1485" s="3"/>
      <c r="B1485" s="3"/>
    </row>
    <row r="1486" spans="1:2" x14ac:dyDescent="0.25">
      <c r="A1486" s="3"/>
      <c r="B1486" s="3"/>
    </row>
    <row r="1487" spans="1:2" x14ac:dyDescent="0.25">
      <c r="A1487" s="3"/>
      <c r="B1487" s="3"/>
    </row>
    <row r="1488" spans="1:2" x14ac:dyDescent="0.25">
      <c r="A1488" s="3"/>
      <c r="B1488" s="3"/>
    </row>
    <row r="1489" spans="1:2" x14ac:dyDescent="0.25">
      <c r="A1489" s="3"/>
      <c r="B1489" s="3"/>
    </row>
    <row r="1490" spans="1:2" x14ac:dyDescent="0.25">
      <c r="A1490" s="3"/>
      <c r="B1490" s="3"/>
    </row>
    <row r="1491" spans="1:2" x14ac:dyDescent="0.25">
      <c r="A1491" s="3"/>
      <c r="B1491" s="3"/>
    </row>
    <row r="1492" spans="1:2" x14ac:dyDescent="0.25">
      <c r="A1492" s="3"/>
      <c r="B1492" s="3"/>
    </row>
    <row r="1493" spans="1:2" x14ac:dyDescent="0.25">
      <c r="A1493" s="3"/>
      <c r="B1493" s="3"/>
    </row>
    <row r="1494" spans="1:2" x14ac:dyDescent="0.25">
      <c r="A1494" s="3"/>
      <c r="B1494" s="3"/>
    </row>
    <row r="1495" spans="1:2" x14ac:dyDescent="0.25">
      <c r="A1495" s="3"/>
      <c r="B1495" s="3"/>
    </row>
    <row r="1496" spans="1:2" x14ac:dyDescent="0.25">
      <c r="A1496" s="3"/>
      <c r="B1496" s="3"/>
    </row>
    <row r="1497" spans="1:2" x14ac:dyDescent="0.25">
      <c r="A1497" s="3"/>
      <c r="B1497" s="3"/>
    </row>
    <row r="1498" spans="1:2" x14ac:dyDescent="0.25">
      <c r="A1498" s="3"/>
      <c r="B1498" s="3"/>
    </row>
    <row r="1499" spans="1:2" x14ac:dyDescent="0.25">
      <c r="A1499" s="3"/>
      <c r="B1499" s="3"/>
    </row>
    <row r="1500" spans="1:2" x14ac:dyDescent="0.25">
      <c r="A1500" s="3"/>
      <c r="B1500" s="3"/>
    </row>
    <row r="1501" spans="1:2" x14ac:dyDescent="0.25">
      <c r="A1501" s="3"/>
      <c r="B1501" s="3"/>
    </row>
    <row r="1502" spans="1:2" x14ac:dyDescent="0.25">
      <c r="A1502" s="3"/>
      <c r="B1502" s="3"/>
    </row>
    <row r="1503" spans="1:2" x14ac:dyDescent="0.25">
      <c r="A1503" s="3"/>
      <c r="B1503" s="3"/>
    </row>
    <row r="1504" spans="1:2" x14ac:dyDescent="0.25">
      <c r="A1504" s="3"/>
      <c r="B1504" s="3"/>
    </row>
    <row r="1505" spans="1:2" x14ac:dyDescent="0.25">
      <c r="A1505" s="3"/>
      <c r="B1505" s="3"/>
    </row>
    <row r="1506" spans="1:2" x14ac:dyDescent="0.25">
      <c r="A1506" s="3"/>
      <c r="B1506" s="3"/>
    </row>
    <row r="1507" spans="1:2" x14ac:dyDescent="0.25">
      <c r="A1507" s="3"/>
      <c r="B1507" s="3"/>
    </row>
    <row r="1508" spans="1:2" x14ac:dyDescent="0.25">
      <c r="A1508" s="3"/>
      <c r="B1508" s="3"/>
    </row>
    <row r="1509" spans="1:2" x14ac:dyDescent="0.25">
      <c r="A1509" s="3"/>
      <c r="B1509" s="3"/>
    </row>
    <row r="1510" spans="1:2" x14ac:dyDescent="0.25">
      <c r="A1510" s="3"/>
      <c r="B1510" s="3"/>
    </row>
    <row r="1511" spans="1:2" x14ac:dyDescent="0.25">
      <c r="A1511" s="3"/>
      <c r="B1511" s="3"/>
    </row>
    <row r="1512" spans="1:2" x14ac:dyDescent="0.25">
      <c r="A1512" s="3"/>
      <c r="B1512" s="3"/>
    </row>
    <row r="1513" spans="1:2" x14ac:dyDescent="0.25">
      <c r="A1513" s="3"/>
      <c r="B1513" s="3"/>
    </row>
    <row r="1514" spans="1:2" x14ac:dyDescent="0.25">
      <c r="A1514" s="3"/>
      <c r="B1514" s="3"/>
    </row>
    <row r="1515" spans="1:2" x14ac:dyDescent="0.25">
      <c r="A1515" s="3"/>
      <c r="B1515" s="3"/>
    </row>
    <row r="1516" spans="1:2" x14ac:dyDescent="0.25">
      <c r="A1516" s="3"/>
      <c r="B1516" s="3"/>
    </row>
    <row r="1517" spans="1:2" x14ac:dyDescent="0.25">
      <c r="A1517" s="3"/>
      <c r="B1517" s="3"/>
    </row>
    <row r="1518" spans="1:2" x14ac:dyDescent="0.25">
      <c r="A1518" s="3"/>
      <c r="B1518" s="3"/>
    </row>
    <row r="1519" spans="1:2" x14ac:dyDescent="0.25">
      <c r="A1519" s="3"/>
      <c r="B1519" s="3"/>
    </row>
    <row r="1520" spans="1:2" x14ac:dyDescent="0.25">
      <c r="A1520" s="3"/>
      <c r="B1520" s="3"/>
    </row>
    <row r="1521" spans="1:2" x14ac:dyDescent="0.25">
      <c r="A1521" s="3"/>
      <c r="B1521" s="3"/>
    </row>
    <row r="1522" spans="1:2" x14ac:dyDescent="0.25">
      <c r="A1522" s="3"/>
      <c r="B1522" s="3"/>
    </row>
    <row r="1523" spans="1:2" x14ac:dyDescent="0.25">
      <c r="A1523" s="3"/>
      <c r="B1523" s="3"/>
    </row>
    <row r="1524" spans="1:2" x14ac:dyDescent="0.25">
      <c r="A1524" s="3"/>
      <c r="B1524" s="3"/>
    </row>
    <row r="1525" spans="1:2" x14ac:dyDescent="0.25">
      <c r="A1525" s="3"/>
      <c r="B1525" s="3"/>
    </row>
    <row r="1526" spans="1:2" x14ac:dyDescent="0.25">
      <c r="A1526" s="3"/>
      <c r="B1526" s="3"/>
    </row>
    <row r="1527" spans="1:2" x14ac:dyDescent="0.25">
      <c r="A1527" s="3"/>
      <c r="B1527" s="3"/>
    </row>
    <row r="1528" spans="1:2" x14ac:dyDescent="0.25">
      <c r="A1528" s="3"/>
      <c r="B1528" s="3"/>
    </row>
    <row r="1529" spans="1:2" x14ac:dyDescent="0.25">
      <c r="A1529" s="3"/>
      <c r="B1529" s="3"/>
    </row>
    <row r="1530" spans="1:2" x14ac:dyDescent="0.25">
      <c r="A1530" s="3"/>
      <c r="B1530" s="3"/>
    </row>
    <row r="1531" spans="1:2" x14ac:dyDescent="0.25">
      <c r="A1531" s="3"/>
      <c r="B1531" s="3"/>
    </row>
    <row r="1532" spans="1:2" x14ac:dyDescent="0.25">
      <c r="A1532" s="3"/>
      <c r="B1532" s="3"/>
    </row>
    <row r="1533" spans="1:2" x14ac:dyDescent="0.25">
      <c r="A1533" s="3"/>
      <c r="B1533" s="3"/>
    </row>
    <row r="1534" spans="1:2" x14ac:dyDescent="0.25">
      <c r="A1534" s="3"/>
      <c r="B1534" s="3"/>
    </row>
    <row r="1535" spans="1:2" x14ac:dyDescent="0.25">
      <c r="A1535" s="3"/>
      <c r="B1535" s="3"/>
    </row>
    <row r="1536" spans="1:2" x14ac:dyDescent="0.25">
      <c r="A1536" s="3"/>
      <c r="B1536" s="3"/>
    </row>
    <row r="1537" spans="1:2" x14ac:dyDescent="0.25">
      <c r="A1537" s="3"/>
      <c r="B1537" s="3"/>
    </row>
    <row r="1538" spans="1:2" x14ac:dyDescent="0.25">
      <c r="A1538" s="3"/>
      <c r="B1538" s="3"/>
    </row>
    <row r="1539" spans="1:2" x14ac:dyDescent="0.25">
      <c r="A1539" s="3"/>
      <c r="B1539" s="3"/>
    </row>
    <row r="1540" spans="1:2" x14ac:dyDescent="0.25">
      <c r="A1540" s="3"/>
      <c r="B1540" s="3"/>
    </row>
    <row r="1541" spans="1:2" x14ac:dyDescent="0.25">
      <c r="A1541" s="3"/>
      <c r="B1541" s="3"/>
    </row>
    <row r="1542" spans="1:2" x14ac:dyDescent="0.25">
      <c r="A1542" s="3"/>
      <c r="B1542" s="3"/>
    </row>
    <row r="1543" spans="1:2" x14ac:dyDescent="0.25">
      <c r="A1543" s="3"/>
      <c r="B1543" s="3"/>
    </row>
    <row r="1544" spans="1:2" x14ac:dyDescent="0.25">
      <c r="A1544" s="3"/>
      <c r="B1544" s="3"/>
    </row>
    <row r="1545" spans="1:2" x14ac:dyDescent="0.25">
      <c r="A1545" s="3"/>
      <c r="B1545" s="3"/>
    </row>
    <row r="1546" spans="1:2" x14ac:dyDescent="0.25">
      <c r="A1546" s="3"/>
      <c r="B1546" s="3"/>
    </row>
    <row r="1547" spans="1:2" x14ac:dyDescent="0.25">
      <c r="A1547" s="3"/>
      <c r="B1547" s="3"/>
    </row>
    <row r="1548" spans="1:2" x14ac:dyDescent="0.25">
      <c r="A1548" s="3"/>
      <c r="B1548" s="3"/>
    </row>
    <row r="1549" spans="1:2" x14ac:dyDescent="0.25">
      <c r="A1549" s="3"/>
      <c r="B1549" s="3"/>
    </row>
    <row r="1550" spans="1:2" x14ac:dyDescent="0.25">
      <c r="A1550" s="3"/>
      <c r="B1550" s="3"/>
    </row>
    <row r="1551" spans="1:2" x14ac:dyDescent="0.25">
      <c r="A1551" s="3"/>
      <c r="B1551" s="3"/>
    </row>
    <row r="1552" spans="1:2" x14ac:dyDescent="0.25">
      <c r="A1552" s="3"/>
      <c r="B1552" s="3"/>
    </row>
    <row r="1553" spans="1:2" x14ac:dyDescent="0.25">
      <c r="A1553" s="3"/>
      <c r="B1553" s="3"/>
    </row>
    <row r="1554" spans="1:2" x14ac:dyDescent="0.25">
      <c r="A1554" s="3"/>
      <c r="B1554" s="3"/>
    </row>
    <row r="1555" spans="1:2" x14ac:dyDescent="0.25">
      <c r="A1555" s="3"/>
      <c r="B1555" s="3"/>
    </row>
    <row r="1556" spans="1:2" x14ac:dyDescent="0.25">
      <c r="A1556" s="3"/>
      <c r="B1556" s="3"/>
    </row>
    <row r="1557" spans="1:2" x14ac:dyDescent="0.25">
      <c r="A1557" s="3"/>
      <c r="B1557" s="3"/>
    </row>
    <row r="1558" spans="1:2" x14ac:dyDescent="0.25">
      <c r="A1558" s="3"/>
      <c r="B1558" s="3"/>
    </row>
    <row r="1559" spans="1:2" x14ac:dyDescent="0.25">
      <c r="A1559" s="3"/>
      <c r="B1559" s="3"/>
    </row>
    <row r="1560" spans="1:2" x14ac:dyDescent="0.25">
      <c r="A1560" s="3"/>
      <c r="B1560" s="3"/>
    </row>
    <row r="1561" spans="1:2" x14ac:dyDescent="0.25">
      <c r="A1561" s="3"/>
      <c r="B1561" s="3"/>
    </row>
    <row r="1562" spans="1:2" x14ac:dyDescent="0.25">
      <c r="A1562" s="3"/>
      <c r="B1562" s="3"/>
    </row>
    <row r="1563" spans="1:2" x14ac:dyDescent="0.25">
      <c r="A1563" s="3"/>
      <c r="B1563" s="3"/>
    </row>
    <row r="1564" spans="1:2" x14ac:dyDescent="0.25">
      <c r="A1564" s="3"/>
      <c r="B1564" s="3"/>
    </row>
    <row r="1565" spans="1:2" x14ac:dyDescent="0.25">
      <c r="A1565" s="3"/>
      <c r="B1565" s="3"/>
    </row>
    <row r="1566" spans="1:2" x14ac:dyDescent="0.25">
      <c r="A1566" s="3"/>
      <c r="B1566" s="3"/>
    </row>
    <row r="1567" spans="1:2" x14ac:dyDescent="0.25">
      <c r="A1567" s="3"/>
      <c r="B1567" s="3"/>
    </row>
    <row r="1568" spans="1:2" x14ac:dyDescent="0.25">
      <c r="A1568" s="3"/>
      <c r="B1568" s="3"/>
    </row>
    <row r="1569" spans="1:2" x14ac:dyDescent="0.25">
      <c r="A1569" s="3"/>
      <c r="B1569" s="3"/>
    </row>
    <row r="1570" spans="1:2" x14ac:dyDescent="0.25">
      <c r="A1570" s="3"/>
      <c r="B1570" s="3"/>
    </row>
    <row r="1571" spans="1:2" x14ac:dyDescent="0.25">
      <c r="A1571" s="3"/>
      <c r="B1571" s="3"/>
    </row>
    <row r="1572" spans="1:2" x14ac:dyDescent="0.25">
      <c r="A1572" s="3"/>
      <c r="B1572" s="3"/>
    </row>
    <row r="1573" spans="1:2" x14ac:dyDescent="0.25">
      <c r="A1573" s="3"/>
      <c r="B1573" s="3"/>
    </row>
    <row r="1574" spans="1:2" x14ac:dyDescent="0.25">
      <c r="A1574" s="3"/>
      <c r="B1574" s="3"/>
    </row>
    <row r="1575" spans="1:2" x14ac:dyDescent="0.25">
      <c r="A1575" s="3"/>
      <c r="B1575" s="3"/>
    </row>
    <row r="1576" spans="1:2" x14ac:dyDescent="0.25">
      <c r="A1576" s="3"/>
      <c r="B1576" s="3"/>
    </row>
    <row r="1577" spans="1:2" x14ac:dyDescent="0.25">
      <c r="A1577" s="3"/>
      <c r="B1577" s="3"/>
    </row>
    <row r="1578" spans="1:2" x14ac:dyDescent="0.25">
      <c r="A1578" s="3"/>
      <c r="B1578" s="3"/>
    </row>
    <row r="1579" spans="1:2" x14ac:dyDescent="0.25">
      <c r="A1579" s="3"/>
      <c r="B1579" s="3"/>
    </row>
    <row r="1580" spans="1:2" x14ac:dyDescent="0.25">
      <c r="A1580" s="3"/>
      <c r="B1580" s="3"/>
    </row>
    <row r="1581" spans="1:2" x14ac:dyDescent="0.25">
      <c r="A1581" s="3"/>
      <c r="B1581" s="3"/>
    </row>
    <row r="1582" spans="1:2" x14ac:dyDescent="0.25">
      <c r="A1582" s="3"/>
      <c r="B1582" s="3"/>
    </row>
    <row r="1583" spans="1:2" x14ac:dyDescent="0.25">
      <c r="A1583" s="3"/>
      <c r="B1583" s="3"/>
    </row>
    <row r="1584" spans="1:2" x14ac:dyDescent="0.25">
      <c r="A1584" s="3"/>
      <c r="B1584" s="3"/>
    </row>
    <row r="1585" spans="1:2" x14ac:dyDescent="0.25">
      <c r="A1585" s="3"/>
      <c r="B1585" s="3"/>
    </row>
    <row r="1586" spans="1:2" x14ac:dyDescent="0.25">
      <c r="A1586" s="3"/>
      <c r="B1586" s="3"/>
    </row>
    <row r="1587" spans="1:2" x14ac:dyDescent="0.25">
      <c r="A1587" s="3"/>
      <c r="B1587" s="3"/>
    </row>
    <row r="1588" spans="1:2" x14ac:dyDescent="0.25">
      <c r="A1588" s="3"/>
      <c r="B1588" s="3"/>
    </row>
    <row r="1589" spans="1:2" x14ac:dyDescent="0.25">
      <c r="A1589" s="3"/>
      <c r="B1589" s="3"/>
    </row>
    <row r="1590" spans="1:2" x14ac:dyDescent="0.25">
      <c r="A1590" s="3"/>
      <c r="B1590" s="3"/>
    </row>
    <row r="1591" spans="1:2" x14ac:dyDescent="0.25">
      <c r="A1591" s="3"/>
      <c r="B1591" s="3"/>
    </row>
    <row r="1592" spans="1:2" x14ac:dyDescent="0.25">
      <c r="A1592" s="3"/>
      <c r="B1592" s="3"/>
    </row>
    <row r="1593" spans="1:2" x14ac:dyDescent="0.25">
      <c r="A1593" s="3"/>
      <c r="B1593" s="3"/>
    </row>
    <row r="1594" spans="1:2" x14ac:dyDescent="0.25">
      <c r="A1594" s="3"/>
      <c r="B1594" s="3"/>
    </row>
    <row r="1595" spans="1:2" x14ac:dyDescent="0.25">
      <c r="A1595" s="3"/>
      <c r="B1595" s="3"/>
    </row>
    <row r="1596" spans="1:2" x14ac:dyDescent="0.25">
      <c r="A1596" s="3"/>
      <c r="B1596" s="3"/>
    </row>
    <row r="1597" spans="1:2" x14ac:dyDescent="0.25">
      <c r="A1597" s="3"/>
      <c r="B1597" s="3"/>
    </row>
    <row r="1598" spans="1:2" x14ac:dyDescent="0.25">
      <c r="A1598" s="3"/>
      <c r="B1598" s="3"/>
    </row>
    <row r="1599" spans="1:2" x14ac:dyDescent="0.25">
      <c r="A1599" s="3"/>
      <c r="B1599" s="3"/>
    </row>
    <row r="1600" spans="1:2" x14ac:dyDescent="0.25">
      <c r="A1600" s="3"/>
      <c r="B1600" s="3"/>
    </row>
    <row r="1601" spans="1:2" x14ac:dyDescent="0.25">
      <c r="A1601" s="3"/>
      <c r="B1601" s="3"/>
    </row>
    <row r="1602" spans="1:2" x14ac:dyDescent="0.25">
      <c r="A1602" s="3"/>
      <c r="B1602" s="3"/>
    </row>
    <row r="1603" spans="1:2" x14ac:dyDescent="0.25">
      <c r="A1603" s="3"/>
      <c r="B1603" s="3"/>
    </row>
    <row r="1604" spans="1:2" x14ac:dyDescent="0.25">
      <c r="A1604" s="3"/>
      <c r="B1604" s="3"/>
    </row>
    <row r="1605" spans="1:2" x14ac:dyDescent="0.25">
      <c r="A1605" s="3"/>
      <c r="B1605" s="3"/>
    </row>
    <row r="1606" spans="1:2" x14ac:dyDescent="0.25">
      <c r="A1606" s="3"/>
      <c r="B1606" s="3"/>
    </row>
    <row r="1607" spans="1:2" x14ac:dyDescent="0.25">
      <c r="A1607" s="3"/>
      <c r="B1607" s="3"/>
    </row>
    <row r="1608" spans="1:2" x14ac:dyDescent="0.25">
      <c r="A1608" s="3"/>
      <c r="B1608" s="3"/>
    </row>
    <row r="1609" spans="1:2" x14ac:dyDescent="0.25">
      <c r="A1609" s="3"/>
      <c r="B1609" s="3"/>
    </row>
    <row r="1610" spans="1:2" x14ac:dyDescent="0.25">
      <c r="A1610" s="3"/>
      <c r="B1610" s="3"/>
    </row>
    <row r="1611" spans="1:2" x14ac:dyDescent="0.25">
      <c r="A1611" s="3"/>
      <c r="B1611" s="3"/>
    </row>
    <row r="1612" spans="1:2" x14ac:dyDescent="0.25">
      <c r="A1612" s="3"/>
      <c r="B1612" s="3"/>
    </row>
    <row r="1613" spans="1:2" x14ac:dyDescent="0.25">
      <c r="A1613" s="3"/>
      <c r="B1613" s="3"/>
    </row>
    <row r="1614" spans="1:2" x14ac:dyDescent="0.25">
      <c r="A1614" s="3"/>
      <c r="B1614" s="3"/>
    </row>
    <row r="1615" spans="1:2" x14ac:dyDescent="0.25">
      <c r="A1615" s="3"/>
      <c r="B1615" s="3"/>
    </row>
    <row r="1616" spans="1:2" x14ac:dyDescent="0.25">
      <c r="A1616" s="3"/>
      <c r="B1616" s="3"/>
    </row>
    <row r="1617" spans="1:2" x14ac:dyDescent="0.25">
      <c r="A1617" s="3"/>
      <c r="B1617" s="3"/>
    </row>
    <row r="1618" spans="1:2" x14ac:dyDescent="0.25">
      <c r="A1618" s="3"/>
      <c r="B1618" s="3"/>
    </row>
    <row r="1619" spans="1:2" x14ac:dyDescent="0.25">
      <c r="A1619" s="3"/>
      <c r="B1619" s="3"/>
    </row>
    <row r="1620" spans="1:2" x14ac:dyDescent="0.25">
      <c r="A1620" s="3"/>
      <c r="B1620" s="3"/>
    </row>
    <row r="1621" spans="1:2" x14ac:dyDescent="0.25">
      <c r="A1621" s="3"/>
      <c r="B1621" s="3"/>
    </row>
    <row r="1622" spans="1:2" x14ac:dyDescent="0.25">
      <c r="A1622" s="3"/>
      <c r="B1622" s="3"/>
    </row>
    <row r="1623" spans="1:2" x14ac:dyDescent="0.25">
      <c r="A1623" s="3"/>
      <c r="B1623" s="3"/>
    </row>
    <row r="1624" spans="1:2" x14ac:dyDescent="0.25">
      <c r="A1624" s="3"/>
      <c r="B1624" s="3"/>
    </row>
    <row r="1625" spans="1:2" x14ac:dyDescent="0.25">
      <c r="A1625" s="3"/>
      <c r="B1625" s="3"/>
    </row>
    <row r="1626" spans="1:2" x14ac:dyDescent="0.25">
      <c r="A1626" s="3"/>
      <c r="B1626" s="3"/>
    </row>
    <row r="1627" spans="1:2" x14ac:dyDescent="0.25">
      <c r="A1627" s="3"/>
      <c r="B1627" s="3"/>
    </row>
    <row r="1628" spans="1:2" x14ac:dyDescent="0.25">
      <c r="A1628" s="3"/>
      <c r="B1628" s="3"/>
    </row>
    <row r="1629" spans="1:2" x14ac:dyDescent="0.25">
      <c r="A1629" s="3"/>
      <c r="B1629" s="3"/>
    </row>
    <row r="1630" spans="1:2" x14ac:dyDescent="0.25">
      <c r="A1630" s="3"/>
      <c r="B1630" s="3"/>
    </row>
    <row r="1631" spans="1:2" x14ac:dyDescent="0.25">
      <c r="A1631" s="3"/>
      <c r="B1631" s="3"/>
    </row>
    <row r="1632" spans="1:2" x14ac:dyDescent="0.25">
      <c r="A1632" s="3"/>
      <c r="B1632" s="3"/>
    </row>
    <row r="1633" spans="1:2" x14ac:dyDescent="0.25">
      <c r="A1633" s="3"/>
      <c r="B1633" s="3"/>
    </row>
    <row r="1634" spans="1:2" x14ac:dyDescent="0.25">
      <c r="A1634" s="3"/>
      <c r="B1634" s="3"/>
    </row>
    <row r="1635" spans="1:2" x14ac:dyDescent="0.25">
      <c r="A1635" s="3"/>
      <c r="B1635" s="3"/>
    </row>
    <row r="1636" spans="1:2" x14ac:dyDescent="0.25">
      <c r="A1636" s="3"/>
      <c r="B1636" s="3"/>
    </row>
    <row r="1637" spans="1:2" x14ac:dyDescent="0.25">
      <c r="A1637" s="3"/>
      <c r="B16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Zulhan Andika Asyraf</dc:creator>
  <cp:lastModifiedBy>Zulhan Andika Asyraf</cp:lastModifiedBy>
  <dcterms:created xsi:type="dcterms:W3CDTF">2021-10-08T13:15:36Z</dcterms:created>
  <dcterms:modified xsi:type="dcterms:W3CDTF">2021-10-08T13:18:00Z</dcterms:modified>
</cp:coreProperties>
</file>