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RicardoJorgeMarquesP\Desktop\ES\guiao10\"/>
    </mc:Choice>
  </mc:AlternateContent>
  <xr:revisionPtr revIDLastSave="0" documentId="13_ncr:1_{2AC67DF5-3E1B-46A2-97C0-23139DAD2830}" xr6:coauthVersionLast="36" xr6:coauthVersionMax="36" xr10:uidLastSave="{00000000-0000-0000-0000-000000000000}"/>
  <bookViews>
    <workbookView xWindow="0" yWindow="0" windowWidth="20490" windowHeight="7545"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<sst xmlns="http://schemas.openxmlformats.org/spreadsheetml/2006/main" count="1204" uniqueCount="504">
  <si>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</si>
  <si>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</si>
  <si>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</si>
  <si>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</si>
  <si>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</si>
  <si>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</si>
  <si>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</si>
  <si>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</si>
  <si>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</si>
  <si>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</si>
  <si>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</si>
  <si>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</si>
  <si>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</si>
  <si>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</si>
  <si>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</si>
  <si>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</si>
  <si>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</si>
  <si>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</si>
  <si>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</si>
  <si>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</si>
  <si>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</si>
  <si>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</si>
  <si>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</si>
  <si>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</si>
  <si>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</si>
  <si>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</si>
  <si>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</si>
  <si>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</si>
  <si>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</si>
  <si>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</si>
  <si>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</si>
  <si>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</si>
  <si>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</si>
  <si>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</si>
  <si>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</si>
  <si>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</si>
  <si>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</si>
  <si>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</si>
  <si>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</si>
  <si>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</si>
  <si>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</si>
  <si>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</si>
  <si>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</si>
  <si>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</si>
  <si>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</si>
  <si>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</si>
  <si>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</si>
  <si>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</si>
  <si>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</si>
  <si>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</si>
  <si>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</si>
  <si>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</si>
  <si>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</si>
  <si>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</si>
  <si>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</si>
  <si>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</si>
  <si>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</si>
  <si>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</si>
  <si>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</si>
  <si>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</si>
  <si>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</si>
  <si>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</si>
  <si>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</si>
  <si>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</si>
  <si>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</si>
  <si>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</si>
  <si>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</si>
  <si>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</si>
  <si>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</si>
  <si>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</si>
  <si>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</si>
  <si>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</si>
  <si>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</si>
  <si>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</si>
  <si>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</si>
  <si>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</si>
  <si>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</si>
  <si>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</si>
  <si>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</si>
  <si>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</si>
  <si>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</si>
  <si>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</si>
  <si>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</si>
  <si>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</si>
  <si>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</si>
  <si>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</si>
  <si>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</si>
  <si>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</si>
  <si>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</si>
  <si>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</si>
  <si>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</si>
  <si>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</si>
  <si>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</si>
  <si>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</si>
  <si>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</si>
  <si>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</si>
  <si>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</si>
  <si>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</si>
  <si>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</si>
  <si>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</si>
  <si>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</si>
  <si>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</si>
  <si>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</si>
  <si>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</si>
  <si>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</si>
  <si>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</si>
  <si>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</si>
  <si>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</si>
  <si>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</si>
  <si>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</si>
  <si>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</si>
  <si>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</si>
  <si>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</si>
  <si>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</si>
  <si>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</si>
  <si>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</si>
  <si>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</si>
  <si>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</si>
  <si>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</si>
  <si>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</si>
  <si>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</si>
  <si>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</si>
  <si>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</si>
  <si>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</si>
  <si>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</si>
  <si>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</si>
  <si>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</si>
  <si>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</si>
  <si>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</si>
  <si>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</si>
  <si>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</si>
  <si>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</si>
  <si>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</si>
  <si>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</si>
  <si>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</si>
  <si>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</si>
  <si>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</si>
  <si>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</si>
  <si>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</si>
  <si>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</si>
  <si>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</si>
  <si>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</si>
  <si>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</si>
  <si>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</si>
  <si>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</si>
  <si>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</si>
  <si>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</si>
  <si>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</si>
  <si>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</si>
  <si>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</si>
  <si>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</si>
  <si>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</si>
  <si>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</si>
  <si>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</si>
  <si>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</si>
  <si>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</si>
  <si>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</si>
  <si>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</si>
  <si>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</si>
  <si>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</si>
  <si>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</si>
  <si>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</si>
  <si>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</si>
  <si>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</si>
  <si>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</si>
  <si>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</si>
  <si>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</si>
  <si>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</si>
  <si>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</si>
  <si>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</si>
  <si>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</si>
  <si>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</si>
  <si>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</si>
  <si>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</si>
  <si>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</si>
  <si>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</si>
  <si>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</si>
  <si>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</si>
  <si>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</si>
  <si>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</si>
  <si>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</si>
  <si>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</si>
  <si>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</si>
  <si>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</si>
  <si>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</si>
  <si>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</si>
  <si>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</si>
  <si>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</si>
  <si>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</si>
  <si>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</si>
  <si>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</si>
  <si>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</si>
  <si>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</si>
  <si>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</si>
  <si>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</si>
  <si>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</si>
  <si>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</si>
  <si>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</si>
  <si>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</si>
  <si>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</si>
  <si>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</si>
  <si>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</si>
  <si>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</si>
  <si>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</si>
  <si>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</si>
  <si>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</si>
  <si>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</si>
  <si>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</si>
  <si>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</si>
  <si>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</si>
  <si>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</si>
  <si>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</si>
  <si>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</si>
  <si>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</si>
  <si>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</si>
  <si>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</si>
  <si>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</si>
  <si>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</si>
  <si>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</si>
  <si>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</si>
  <si>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</si>
  <si>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</si>
  <si>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</si>
  <si>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</si>
  <si>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</si>
  <si>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</si>
  <si>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</si>
  <si>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</si>
  <si>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</si>
  <si>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</si>
  <si>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</si>
  <si>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</si>
  <si>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</si>
  <si>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</si>
  <si>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</si>
  <si>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</si>
  <si>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</si>
  <si>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</si>
  <si>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</si>
  <si>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</si>
  <si>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</si>
  <si>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</si>
  <si>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</si>
  <si>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</si>
  <si>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</si>
  <si>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</si>
  <si>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</si>
  <si>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</si>
  <si>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</si>
  <si>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</si>
  <si>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</si>
  <si>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</si>
  <si>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</si>
  <si>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</si>
  <si>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</si>
  <si>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</si>
  <si>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</si>
  <si>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</si>
  <si>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</si>
  <si>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</si>
  <si>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</si>
  <si>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</si>
  <si>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</si>
  <si>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</si>
  <si>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</si>
  <si>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</si>
  <si>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</si>
  <si>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</si>
  <si>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</si>
  <si>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</si>
  <si>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</si>
  <si>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</si>
  <si>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</si>
  <si>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</si>
  <si>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</si>
  <si>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</si>
  <si>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</si>
  <si>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</si>
  <si>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</si>
  <si>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</si>
  <si>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</si>
  <si>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</si>
  <si>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</si>
  <si>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</si>
  <si>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</si>
  <si>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</si>
  <si>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</si>
  <si>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</si>
  <si>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</si>
  <si>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</si>
  <si>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</si>
  <si>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</si>
  <si>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</si>
  <si>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</si>
  <si>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</si>
  <si>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</si>
  <si>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</si>
  <si>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</si>
  <si>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</si>
  <si>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</si>
  <si>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</si>
  <si>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</si>
  <si>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</si>
  <si>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</si>
  <si>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</si>
  <si>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</si>
  <si>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</si>
  <si>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</si>
  <si>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</si>
  <si>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</si>
  <si>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</si>
  <si>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</si>
  <si>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</si>
  <si>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</si>
  <si>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</si>
  <si>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</si>
  <si>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</si>
  <si>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</si>
  <si>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</si>
  <si>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</si>
  <si>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</si>
  <si>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</si>
  <si>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</si>
  <si>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</si>
  <si>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</si>
  <si>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</si>
  <si>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</si>
  <si>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</si>
  <si>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</si>
  <si>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</si>
  <si>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</si>
  <si>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</si>
  <si>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</si>
  <si>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</si>
  <si>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</si>
  <si>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</si>
  <si>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</si>
  <si>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</si>
  <si>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</si>
  <si>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</si>
  <si>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</si>
  <si>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</si>
  <si>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</si>
  <si>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</si>
  <si>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</si>
  <si>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</si>
  <si>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</si>
  <si>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</si>
  <si>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</si>
  <si>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</si>
  <si>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</si>
  <si>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</si>
  <si>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</si>
  <si>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</si>
  <si>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</si>
  <si>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</si>
  <si>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</si>
  <si>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</si>
  <si>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</si>
  <si>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</si>
  <si>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</si>
  <si>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</si>
  <si>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</si>
  <si>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</si>
  <si>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</si>
  <si>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</si>
  <si>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</si>
  <si>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</si>
  <si>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</si>
  <si>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</si>
  <si>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</si>
  <si>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</si>
  <si>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</si>
  <si>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</si>
  <si>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</si>
  <si>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</si>
  <si>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</si>
  <si>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</si>
  <si>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</si>
  <si>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</si>
  <si>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</si>
  <si>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</si>
  <si>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</si>
  <si>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</si>
  <si>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</si>
  <si>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</si>
  <si>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</si>
  <si>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</si>
  <si>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</si>
  <si>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</si>
  <si>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</si>
  <si>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</si>
  <si>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</si>
  <si>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</si>
  <si>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</si>
  <si>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</si>
  <si>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</si>
  <si>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</si>
  <si>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</si>
  <si>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</si>
  <si>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</si>
  <si>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</si>
  <si>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</si>
  <si>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</si>
  <si>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</si>
  <si>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</si>
  <si>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</si>
  <si>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</si>
  <si>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</si>
  <si>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</si>
  <si>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</si>
  <si>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</si>
  <si>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</si>
  <si>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</si>
  <si>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</si>
  <si>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</si>
  <si>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</si>
  <si>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</si>
  <si>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</si>
  <si>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</si>
  <si>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</si>
  <si>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</si>
  <si>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</si>
  <si>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</si>
  <si>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</si>
  <si>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</si>
  <si>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</si>
  <si>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</si>
  <si>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</si>
  <si>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</si>
  <si>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</si>
  <si>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</si>
  <si>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</si>
  <si>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</si>
  <si>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</si>
  <si>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</si>
  <si>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</si>
  <si>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</si>
  <si>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</si>
  <si>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</si>
  <si>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</si>
  <si>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</si>
  <si>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</si>
  <si>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</si>
  <si>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</si>
  <si>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</si>
  <si>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</si>
  <si>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</si>
  <si>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</si>
  <si>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</si>
  <si>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</si>
  <si>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</si>
  <si>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</si>
  <si>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</si>
  <si>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</si>
  <si>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</si>
  <si>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</si>
  <si>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</si>
  <si>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</si>
  <si>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</si>
  <si>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</si>
  <si>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</si>
  <si>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</si>
  <si>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</si>
  <si>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</si>
  <si>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</si>
  <si>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</si>
  <si>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</si>
  <si>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</si>
  <si>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</si>
  <si>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</si>
  <si>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</si>
  <si>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</si>
  <si>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</si>
  <si>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</si>
  <si>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</si>
  <si>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</si>
  <si>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</si>
  <si>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</si>
  <si>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</si>
  <si>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</si>
  <si>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</si>
  <si>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</si>
  <si>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</si>
  <si>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</si>
  <si>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</si>
  <si>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</si>
  <si>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</si>
  <si>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</si>
  <si>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</si>
  <si>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</si>
  <si>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</si>
  <si>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</si>
  <si>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</si>
  <si>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</si>
  <si>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</si>
  <si>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</si>
  <si>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</si>
  <si>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</si>
  <si>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</si>
  <si>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Grupo 11</t>
  </si>
  <si>
    <t>Domestic Internet of Things</t>
  </si>
  <si>
    <t>Bill Gates</t>
  </si>
  <si>
    <t>Carlos Gonçalves, João Carvalho, Ricardo Peixoto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</si>
</sst>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1.0499999999999998</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B10-4D06-9C37-41D7B61EDB0E}"/>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0.84999999999999987</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B10-4D06-9C37-41D7B61EDB0E}"/>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1.1499999999999999</c:v>
                </c:pt>
                <c:pt idx="8">
                  <c:v>0</c:v>
                </c:pt>
                <c:pt idx="9">
                  <c:v>0</c:v>
                </c:pt>
                <c:pt idx="10">
                  <c:v>0</c:v>
                </c:pt>
                <c:pt idx="11">
                  <c:v>0</c:v>
                </c:pt>
              </c:numCache>
            </c:numRef>
          </c:val>
          <c:extLst>
            <c:ext xmlns:c16="http://schemas.microsoft.com/office/drawing/2014/chart" uri="{C3380CC4-5D6E-409C-BE32-E72D297353CC}">
              <c16:uniqueId val="{00000002-EB10-4D06-9C37-41D7B61EDB0E}"/>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EB10-4D06-9C37-41D7B61EDB0E}"/>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10-4D06-9C37-41D7B61EDB0E}"/>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10-4D06-9C37-41D7B61EDB0E}"/>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10-4D06-9C37-41D7B61EDB0E}"/>
                </c:ext>
              </c:extLst>
            </c:dLbl>
            <c:dLbl>
              <c:idx val="3"/>
              <c:delete val="1"/>
              <c:extLst>
                <c:ext xmlns:c15="http://schemas.microsoft.com/office/drawing/2012/chart" uri="{CE6537A1-D6FC-4f65-9D91-7224C49458BB}"/>
                <c:ext xmlns:c16="http://schemas.microsoft.com/office/drawing/2014/chart" uri="{C3380CC4-5D6E-409C-BE32-E72D297353CC}">
                  <c16:uniqueId val="{00000007-EB10-4D06-9C37-41D7B61EDB0E}"/>
                </c:ext>
              </c:extLst>
            </c:dLbl>
            <c:dLbl>
              <c:idx val="4"/>
              <c:delete val="1"/>
              <c:extLst>
                <c:ext xmlns:c15="http://schemas.microsoft.com/office/drawing/2012/chart" uri="{CE6537A1-D6FC-4f65-9D91-7224C49458BB}"/>
                <c:ext xmlns:c16="http://schemas.microsoft.com/office/drawing/2014/chart" uri="{C3380CC4-5D6E-409C-BE32-E72D297353CC}">
                  <c16:uniqueId val="{00000008-EB10-4D06-9C37-41D7B61EDB0E}"/>
                </c:ext>
              </c:extLst>
            </c:dLbl>
            <c:dLbl>
              <c:idx val="5"/>
              <c:delete val="1"/>
              <c:extLst>
                <c:ext xmlns:c15="http://schemas.microsoft.com/office/drawing/2012/chart" uri="{CE6537A1-D6FC-4f65-9D91-7224C49458BB}"/>
                <c:ext xmlns:c16="http://schemas.microsoft.com/office/drawing/2014/chart" uri="{C3380CC4-5D6E-409C-BE32-E72D297353CC}">
                  <c16:uniqueId val="{00000009-EB10-4D06-9C37-41D7B61EDB0E}"/>
                </c:ext>
              </c:extLst>
            </c:dLbl>
            <c:dLbl>
              <c:idx val="6"/>
              <c:delete val="1"/>
              <c:extLst>
                <c:ext xmlns:c15="http://schemas.microsoft.com/office/drawing/2012/chart" uri="{CE6537A1-D6FC-4f65-9D91-7224C49458BB}"/>
                <c:ext xmlns:c16="http://schemas.microsoft.com/office/drawing/2014/chart" uri="{C3380CC4-5D6E-409C-BE32-E72D297353CC}">
                  <c16:uniqueId val="{0000000A-EB10-4D06-9C37-41D7B61EDB0E}"/>
                </c:ext>
              </c:extLst>
            </c:dLbl>
            <c:dLbl>
              <c:idx val="7"/>
              <c:delete val="1"/>
              <c:extLst>
                <c:ext xmlns:c15="http://schemas.microsoft.com/office/drawing/2012/chart" uri="{CE6537A1-D6FC-4f65-9D91-7224C49458BB}"/>
                <c:ext xmlns:c16="http://schemas.microsoft.com/office/drawing/2014/chart" uri="{C3380CC4-5D6E-409C-BE32-E72D297353CC}">
                  <c16:uniqueId val="{0000000B-EB10-4D06-9C37-41D7B61EDB0E}"/>
                </c:ext>
              </c:extLst>
            </c:dLbl>
            <c:dLbl>
              <c:idx val="8"/>
              <c:delete val="1"/>
              <c:extLst>
                <c:ext xmlns:c15="http://schemas.microsoft.com/office/drawing/2012/chart" uri="{CE6537A1-D6FC-4f65-9D91-7224C49458BB}"/>
                <c:ext xmlns:c16="http://schemas.microsoft.com/office/drawing/2014/chart" uri="{C3380CC4-5D6E-409C-BE32-E72D297353CC}">
                  <c16:uniqueId val="{0000000C-EB10-4D06-9C37-41D7B61EDB0E}"/>
                </c:ext>
              </c:extLst>
            </c:dLbl>
            <c:dLbl>
              <c:idx val="9"/>
              <c:delete val="1"/>
              <c:extLst>
                <c:ext xmlns:c15="http://schemas.microsoft.com/office/drawing/2012/chart" uri="{CE6537A1-D6FC-4f65-9D91-7224C49458BB}"/>
                <c:ext xmlns:c16="http://schemas.microsoft.com/office/drawing/2014/chart" uri="{C3380CC4-5D6E-409C-BE32-E72D297353CC}">
                  <c16:uniqueId val="{0000000D-EB10-4D06-9C37-41D7B61EDB0E}"/>
                </c:ext>
              </c:extLst>
            </c:dLbl>
            <c:dLbl>
              <c:idx val="10"/>
              <c:delete val="1"/>
              <c:extLst>
                <c:ext xmlns:c15="http://schemas.microsoft.com/office/drawing/2012/chart" uri="{CE6537A1-D6FC-4f65-9D91-7224C49458BB}"/>
                <c:ext xmlns:c16="http://schemas.microsoft.com/office/drawing/2014/chart" uri="{C3380CC4-5D6E-409C-BE32-E72D297353CC}">
                  <c16:uniqueId val="{0000000E-EB10-4D06-9C37-41D7B61EDB0E}"/>
                </c:ext>
              </c:extLst>
            </c:dLbl>
            <c:dLbl>
              <c:idx val="11"/>
              <c:delete val="1"/>
              <c:extLst>
                <c:ext xmlns:c15="http://schemas.microsoft.com/office/drawing/2012/chart" uri="{CE6537A1-D6FC-4f65-9D91-7224C49458BB}"/>
                <c:ext xmlns:c16="http://schemas.microsoft.com/office/drawing/2014/chart" uri="{C3380CC4-5D6E-409C-BE32-E72D297353CC}">
                  <c16:uniqueId val="{0000000F-EB10-4D06-9C37-41D7B61EDB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1.0499999999999998</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EB10-4D06-9C37-41D7B61EDB0E}"/>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EB10-4D06-9C37-41D7B61EDB0E}"/>
                </c:ext>
              </c:extLst>
            </c:dLbl>
            <c:dLbl>
              <c:idx val="1"/>
              <c:delete val="1"/>
              <c:extLst>
                <c:ext xmlns:c15="http://schemas.microsoft.com/office/drawing/2012/chart" uri="{CE6537A1-D6FC-4f65-9D91-7224C49458BB}"/>
                <c:ext xmlns:c16="http://schemas.microsoft.com/office/drawing/2014/chart" uri="{C3380CC4-5D6E-409C-BE32-E72D297353CC}">
                  <c16:uniqueId val="{00000012-EB10-4D06-9C37-41D7B61EDB0E}"/>
                </c:ext>
              </c:extLst>
            </c:dLbl>
            <c:dLbl>
              <c:idx val="2"/>
              <c:delete val="1"/>
              <c:extLst>
                <c:ext xmlns:c15="http://schemas.microsoft.com/office/drawing/2012/chart" uri="{CE6537A1-D6FC-4f65-9D91-7224C49458BB}"/>
                <c:ext xmlns:c16="http://schemas.microsoft.com/office/drawing/2014/chart" uri="{C3380CC4-5D6E-409C-BE32-E72D297353CC}">
                  <c16:uniqueId val="{00000013-EB10-4D06-9C37-41D7B61EDB0E}"/>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10-4D06-9C37-41D7B61EDB0E}"/>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10-4D06-9C37-41D7B61EDB0E}"/>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B10-4D06-9C37-41D7B61EDB0E}"/>
                </c:ext>
              </c:extLst>
            </c:dLbl>
            <c:dLbl>
              <c:idx val="6"/>
              <c:delete val="1"/>
              <c:extLst>
                <c:ext xmlns:c15="http://schemas.microsoft.com/office/drawing/2012/chart" uri="{CE6537A1-D6FC-4f65-9D91-7224C49458BB}"/>
                <c:ext xmlns:c16="http://schemas.microsoft.com/office/drawing/2014/chart" uri="{C3380CC4-5D6E-409C-BE32-E72D297353CC}">
                  <c16:uniqueId val="{00000017-EB10-4D06-9C37-41D7B61EDB0E}"/>
                </c:ext>
              </c:extLst>
            </c:dLbl>
            <c:dLbl>
              <c:idx val="7"/>
              <c:delete val="1"/>
              <c:extLst>
                <c:ext xmlns:c15="http://schemas.microsoft.com/office/drawing/2012/chart" uri="{CE6537A1-D6FC-4f65-9D91-7224C49458BB}"/>
                <c:ext xmlns:c16="http://schemas.microsoft.com/office/drawing/2014/chart" uri="{C3380CC4-5D6E-409C-BE32-E72D297353CC}">
                  <c16:uniqueId val="{00000018-EB10-4D06-9C37-41D7B61EDB0E}"/>
                </c:ext>
              </c:extLst>
            </c:dLbl>
            <c:dLbl>
              <c:idx val="8"/>
              <c:delete val="1"/>
              <c:extLst>
                <c:ext xmlns:c15="http://schemas.microsoft.com/office/drawing/2012/chart" uri="{CE6537A1-D6FC-4f65-9D91-7224C49458BB}"/>
                <c:ext xmlns:c16="http://schemas.microsoft.com/office/drawing/2014/chart" uri="{C3380CC4-5D6E-409C-BE32-E72D297353CC}">
                  <c16:uniqueId val="{00000019-EB10-4D06-9C37-41D7B61EDB0E}"/>
                </c:ext>
              </c:extLst>
            </c:dLbl>
            <c:dLbl>
              <c:idx val="9"/>
              <c:delete val="1"/>
              <c:extLst>
                <c:ext xmlns:c15="http://schemas.microsoft.com/office/drawing/2012/chart" uri="{CE6537A1-D6FC-4f65-9D91-7224C49458BB}"/>
                <c:ext xmlns:c16="http://schemas.microsoft.com/office/drawing/2014/chart" uri="{C3380CC4-5D6E-409C-BE32-E72D297353CC}">
                  <c16:uniqueId val="{0000001A-EB10-4D06-9C37-41D7B61EDB0E}"/>
                </c:ext>
              </c:extLst>
            </c:dLbl>
            <c:dLbl>
              <c:idx val="10"/>
              <c:delete val="1"/>
              <c:extLst>
                <c:ext xmlns:c15="http://schemas.microsoft.com/office/drawing/2012/chart" uri="{CE6537A1-D6FC-4f65-9D91-7224C49458BB}"/>
                <c:ext xmlns:c16="http://schemas.microsoft.com/office/drawing/2014/chart" uri="{C3380CC4-5D6E-409C-BE32-E72D297353CC}">
                  <c16:uniqueId val="{0000001B-EB10-4D06-9C37-41D7B61EDB0E}"/>
                </c:ext>
              </c:extLst>
            </c:dLbl>
            <c:dLbl>
              <c:idx val="11"/>
              <c:delete val="1"/>
              <c:extLst>
                <c:ext xmlns:c15="http://schemas.microsoft.com/office/drawing/2012/chart" uri="{CE6537A1-D6FC-4f65-9D91-7224C49458BB}"/>
                <c:ext xmlns:c16="http://schemas.microsoft.com/office/drawing/2014/chart" uri="{C3380CC4-5D6E-409C-BE32-E72D297353CC}">
                  <c16:uniqueId val="{0000001C-EB10-4D06-9C37-41D7B61EDB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0.84999999999999987</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EB10-4D06-9C37-41D7B61EDB0E}"/>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EB10-4D06-9C37-41D7B61EDB0E}"/>
                </c:ext>
              </c:extLst>
            </c:dLbl>
            <c:dLbl>
              <c:idx val="1"/>
              <c:delete val="1"/>
              <c:extLst>
                <c:ext xmlns:c15="http://schemas.microsoft.com/office/drawing/2012/chart" uri="{CE6537A1-D6FC-4f65-9D91-7224C49458BB}"/>
                <c:ext xmlns:c16="http://schemas.microsoft.com/office/drawing/2014/chart" uri="{C3380CC4-5D6E-409C-BE32-E72D297353CC}">
                  <c16:uniqueId val="{0000001F-EB10-4D06-9C37-41D7B61EDB0E}"/>
                </c:ext>
              </c:extLst>
            </c:dLbl>
            <c:dLbl>
              <c:idx val="2"/>
              <c:delete val="1"/>
              <c:extLst>
                <c:ext xmlns:c15="http://schemas.microsoft.com/office/drawing/2012/chart" uri="{CE6537A1-D6FC-4f65-9D91-7224C49458BB}"/>
                <c:ext xmlns:c16="http://schemas.microsoft.com/office/drawing/2014/chart" uri="{C3380CC4-5D6E-409C-BE32-E72D297353CC}">
                  <c16:uniqueId val="{00000020-EB10-4D06-9C37-41D7B61EDB0E}"/>
                </c:ext>
              </c:extLst>
            </c:dLbl>
            <c:dLbl>
              <c:idx val="3"/>
              <c:delete val="1"/>
              <c:extLst>
                <c:ext xmlns:c15="http://schemas.microsoft.com/office/drawing/2012/chart" uri="{CE6537A1-D6FC-4f65-9D91-7224C49458BB}"/>
                <c:ext xmlns:c16="http://schemas.microsoft.com/office/drawing/2014/chart" uri="{C3380CC4-5D6E-409C-BE32-E72D297353CC}">
                  <c16:uniqueId val="{00000021-EB10-4D06-9C37-41D7B61EDB0E}"/>
                </c:ext>
              </c:extLst>
            </c:dLbl>
            <c:dLbl>
              <c:idx val="4"/>
              <c:delete val="1"/>
              <c:extLst>
                <c:ext xmlns:c15="http://schemas.microsoft.com/office/drawing/2012/chart" uri="{CE6537A1-D6FC-4f65-9D91-7224C49458BB}"/>
                <c:ext xmlns:c16="http://schemas.microsoft.com/office/drawing/2014/chart" uri="{C3380CC4-5D6E-409C-BE32-E72D297353CC}">
                  <c16:uniqueId val="{00000022-EB10-4D06-9C37-41D7B61EDB0E}"/>
                </c:ext>
              </c:extLst>
            </c:dLbl>
            <c:dLbl>
              <c:idx val="5"/>
              <c:delete val="1"/>
              <c:extLst>
                <c:ext xmlns:c15="http://schemas.microsoft.com/office/drawing/2012/chart" uri="{CE6537A1-D6FC-4f65-9D91-7224C49458BB}"/>
                <c:ext xmlns:c16="http://schemas.microsoft.com/office/drawing/2014/chart" uri="{C3380CC4-5D6E-409C-BE32-E72D297353CC}">
                  <c16:uniqueId val="{00000023-EB10-4D06-9C37-41D7B61EDB0E}"/>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B10-4D06-9C37-41D7B61EDB0E}"/>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B10-4D06-9C37-41D7B61EDB0E}"/>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B10-4D06-9C37-41D7B61EDB0E}"/>
                </c:ext>
              </c:extLst>
            </c:dLbl>
            <c:dLbl>
              <c:idx val="9"/>
              <c:delete val="1"/>
              <c:extLst>
                <c:ext xmlns:c15="http://schemas.microsoft.com/office/drawing/2012/chart" uri="{CE6537A1-D6FC-4f65-9D91-7224C49458BB}"/>
                <c:ext xmlns:c16="http://schemas.microsoft.com/office/drawing/2014/chart" uri="{C3380CC4-5D6E-409C-BE32-E72D297353CC}">
                  <c16:uniqueId val="{00000027-EB10-4D06-9C37-41D7B61EDB0E}"/>
                </c:ext>
              </c:extLst>
            </c:dLbl>
            <c:dLbl>
              <c:idx val="10"/>
              <c:delete val="1"/>
              <c:extLst>
                <c:ext xmlns:c15="http://schemas.microsoft.com/office/drawing/2012/chart" uri="{CE6537A1-D6FC-4f65-9D91-7224C49458BB}"/>
                <c:ext xmlns:c16="http://schemas.microsoft.com/office/drawing/2014/chart" uri="{C3380CC4-5D6E-409C-BE32-E72D297353CC}">
                  <c16:uniqueId val="{00000028-EB10-4D06-9C37-41D7B61EDB0E}"/>
                </c:ext>
              </c:extLst>
            </c:dLbl>
            <c:dLbl>
              <c:idx val="11"/>
              <c:delete val="1"/>
              <c:extLst>
                <c:ext xmlns:c15="http://schemas.microsoft.com/office/drawing/2012/chart" uri="{CE6537A1-D6FC-4f65-9D91-7224C49458BB}"/>
                <c:ext xmlns:c16="http://schemas.microsoft.com/office/drawing/2014/chart" uri="{C3380CC4-5D6E-409C-BE32-E72D297353CC}">
                  <c16:uniqueId val="{00000029-EB10-4D06-9C37-41D7B61EDB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1.1499999999999999</c:v>
                </c:pt>
                <c:pt idx="8">
                  <c:v>0</c:v>
                </c:pt>
                <c:pt idx="9">
                  <c:v>0</c:v>
                </c:pt>
                <c:pt idx="10">
                  <c:v>0</c:v>
                </c:pt>
                <c:pt idx="11">
                  <c:v>0</c:v>
                </c:pt>
              </c:numCache>
            </c:numRef>
          </c:val>
          <c:extLst>
            <c:ext xmlns:c16="http://schemas.microsoft.com/office/drawing/2014/chart" uri="{C3380CC4-5D6E-409C-BE32-E72D297353CC}">
              <c16:uniqueId val="{0000002A-EB10-4D06-9C37-41D7B61EDB0E}"/>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EB10-4D06-9C37-41D7B61EDB0E}"/>
                </c:ext>
              </c:extLst>
            </c:dLbl>
            <c:dLbl>
              <c:idx val="1"/>
              <c:delete val="1"/>
              <c:extLst>
                <c:ext xmlns:c15="http://schemas.microsoft.com/office/drawing/2012/chart" uri="{CE6537A1-D6FC-4f65-9D91-7224C49458BB}"/>
                <c:ext xmlns:c16="http://schemas.microsoft.com/office/drawing/2014/chart" uri="{C3380CC4-5D6E-409C-BE32-E72D297353CC}">
                  <c16:uniqueId val="{0000002C-EB10-4D06-9C37-41D7B61EDB0E}"/>
                </c:ext>
              </c:extLst>
            </c:dLbl>
            <c:dLbl>
              <c:idx val="2"/>
              <c:delete val="1"/>
              <c:extLst>
                <c:ext xmlns:c15="http://schemas.microsoft.com/office/drawing/2012/chart" uri="{CE6537A1-D6FC-4f65-9D91-7224C49458BB}"/>
                <c:ext xmlns:c16="http://schemas.microsoft.com/office/drawing/2014/chart" uri="{C3380CC4-5D6E-409C-BE32-E72D297353CC}">
                  <c16:uniqueId val="{0000002D-EB10-4D06-9C37-41D7B61EDB0E}"/>
                </c:ext>
              </c:extLst>
            </c:dLbl>
            <c:dLbl>
              <c:idx val="3"/>
              <c:delete val="1"/>
              <c:extLst>
                <c:ext xmlns:c15="http://schemas.microsoft.com/office/drawing/2012/chart" uri="{CE6537A1-D6FC-4f65-9D91-7224C49458BB}"/>
                <c:ext xmlns:c16="http://schemas.microsoft.com/office/drawing/2014/chart" uri="{C3380CC4-5D6E-409C-BE32-E72D297353CC}">
                  <c16:uniqueId val="{0000002E-EB10-4D06-9C37-41D7B61EDB0E}"/>
                </c:ext>
              </c:extLst>
            </c:dLbl>
            <c:dLbl>
              <c:idx val="4"/>
              <c:delete val="1"/>
              <c:extLst>
                <c:ext xmlns:c15="http://schemas.microsoft.com/office/drawing/2012/chart" uri="{CE6537A1-D6FC-4f65-9D91-7224C49458BB}"/>
                <c:ext xmlns:c16="http://schemas.microsoft.com/office/drawing/2014/chart" uri="{C3380CC4-5D6E-409C-BE32-E72D297353CC}">
                  <c16:uniqueId val="{0000002F-EB10-4D06-9C37-41D7B61EDB0E}"/>
                </c:ext>
              </c:extLst>
            </c:dLbl>
            <c:dLbl>
              <c:idx val="5"/>
              <c:delete val="1"/>
              <c:extLst>
                <c:ext xmlns:c15="http://schemas.microsoft.com/office/drawing/2012/chart" uri="{CE6537A1-D6FC-4f65-9D91-7224C49458BB}"/>
                <c:ext xmlns:c16="http://schemas.microsoft.com/office/drawing/2014/chart" uri="{C3380CC4-5D6E-409C-BE32-E72D297353CC}">
                  <c16:uniqueId val="{00000030-EB10-4D06-9C37-41D7B61EDB0E}"/>
                </c:ext>
              </c:extLst>
            </c:dLbl>
            <c:dLbl>
              <c:idx val="6"/>
              <c:delete val="1"/>
              <c:extLst>
                <c:ext xmlns:c15="http://schemas.microsoft.com/office/drawing/2012/chart" uri="{CE6537A1-D6FC-4f65-9D91-7224C49458BB}"/>
                <c:ext xmlns:c16="http://schemas.microsoft.com/office/drawing/2014/chart" uri="{C3380CC4-5D6E-409C-BE32-E72D297353CC}">
                  <c16:uniqueId val="{00000031-EB10-4D06-9C37-41D7B61EDB0E}"/>
                </c:ext>
              </c:extLst>
            </c:dLbl>
            <c:dLbl>
              <c:idx val="7"/>
              <c:delete val="1"/>
              <c:extLst>
                <c:ext xmlns:c15="http://schemas.microsoft.com/office/drawing/2012/chart" uri="{CE6537A1-D6FC-4f65-9D91-7224C49458BB}"/>
                <c:ext xmlns:c16="http://schemas.microsoft.com/office/drawing/2014/chart" uri="{C3380CC4-5D6E-409C-BE32-E72D297353CC}">
                  <c16:uniqueId val="{00000032-EB10-4D06-9C37-41D7B61EDB0E}"/>
                </c:ext>
              </c:extLst>
            </c:dLbl>
            <c:dLbl>
              <c:idx val="8"/>
              <c:delete val="1"/>
              <c:extLst>
                <c:ext xmlns:c15="http://schemas.microsoft.com/office/drawing/2012/chart" uri="{CE6537A1-D6FC-4f65-9D91-7224C49458BB}"/>
                <c:ext xmlns:c16="http://schemas.microsoft.com/office/drawing/2014/chart" uri="{C3380CC4-5D6E-409C-BE32-E72D297353CC}">
                  <c16:uniqueId val="{00000033-EB10-4D06-9C37-41D7B61EDB0E}"/>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B10-4D06-9C37-41D7B61EDB0E}"/>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B10-4D06-9C37-41D7B61EDB0E}"/>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10-4D06-9C37-41D7B61EDB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EB10-4D06-9C37-41D7B61EDB0E}"/>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1.1499999999999999</c:v>
                </c:pt>
                <c:pt idx="1">
                  <c:v>1.2999999999999998</c:v>
                </c:pt>
                <c:pt idx="2" formatCode="General">
                  <c:v>1.2999999999999998</c:v>
                </c:pt>
                <c:pt idx="3">
                  <c:v>1.45</c:v>
                </c:pt>
                <c:pt idx="4" formatCode="General">
                  <c:v>1.45</c:v>
                </c:pt>
                <c:pt idx="5">
                  <c:v>1.75</c:v>
                </c:pt>
                <c:pt idx="6" formatCode="General">
                  <c:v>1.75</c:v>
                </c:pt>
                <c:pt idx="7">
                  <c:v>2</c:v>
                </c:pt>
                <c:pt idx="8" formatCode="General">
                  <c:v>2</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2.1</c:v>
                </c:pt>
                <c:pt idx="3">
                  <c:v>1.9</c:v>
                </c:pt>
                <c:pt idx="4">
                  <c:v>0</c:v>
                </c:pt>
                <c:pt idx="5">
                  <c:v>0</c:v>
                </c:pt>
                <c:pt idx="6">
                  <c:v>0</c:v>
                </c:pt>
                <c:pt idx="7">
                  <c:v>2</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1.95</c:v>
                </c:pt>
                <c:pt idx="3">
                  <c:v>1.8</c:v>
                </c:pt>
                <c:pt idx="4">
                  <c:v>0</c:v>
                </c:pt>
                <c:pt idx="5">
                  <c:v>0</c:v>
                </c:pt>
                <c:pt idx="6">
                  <c:v>0</c:v>
                </c:pt>
                <c:pt idx="7">
                  <c:v>1.75</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1.7</c:v>
                </c:pt>
                <c:pt idx="3">
                  <c:v>1.55</c:v>
                </c:pt>
                <c:pt idx="4">
                  <c:v>0</c:v>
                </c:pt>
                <c:pt idx="5">
                  <c:v>0</c:v>
                </c:pt>
                <c:pt idx="6">
                  <c:v>0</c:v>
                </c:pt>
                <c:pt idx="7">
                  <c:v>1.45</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1.45</c:v>
                </c:pt>
                <c:pt idx="3">
                  <c:v>1.1499999999999999</c:v>
                </c:pt>
                <c:pt idx="4">
                  <c:v>0</c:v>
                </c:pt>
                <c:pt idx="5">
                  <c:v>0</c:v>
                </c:pt>
                <c:pt idx="6">
                  <c:v>0</c:v>
                </c:pt>
                <c:pt idx="7">
                  <c:v>1.2999999999999998</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1.0499999999999998</c:v>
                </c:pt>
                <c:pt idx="3">
                  <c:v>0.84999999999999987</c:v>
                </c:pt>
                <c:pt idx="4">
                  <c:v>0</c:v>
                </c:pt>
                <c:pt idx="5">
                  <c:v>0</c:v>
                </c:pt>
                <c:pt idx="6">
                  <c:v>0</c:v>
                </c:pt>
                <c:pt idx="7">
                  <c:v>1.1499999999999999</c:v>
                </c:pt>
                <c:pt idx="8">
                  <c:v>0</c:v>
                </c:pt>
                <c:pt idx="9">
                  <c:v>0</c:v>
                </c:pt>
                <c:pt idx="10">
                  <c:v>0</c:v>
                </c:pt>
                <c:pt idx="11">
                  <c:v>0</c:v>
                </c:pt>
              </c:numCache>
            </c:numRef>
          </c:val>
          <c:extLst>
            <c:ext xmlns:c16="http://schemas.microsoft.com/office/drawing/2014/chart" uri="{C3380CC4-5D6E-409C-BE32-E72D297353CC}">
              <c16:uniqueId val="{00000000-0168-45B1-92BC-0A086FECB6EE}"/>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22-4AC5-A723-9E3FF34F8201}"/>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22-4AC5-A723-9E3FF34F8201}"/>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22-4AC5-A723-9E3FF34F8201}"/>
                </c:ext>
              </c:extLst>
            </c:dLbl>
            <c:dLbl>
              <c:idx val="3"/>
              <c:delete val="1"/>
              <c:extLst>
                <c:ext xmlns:c15="http://schemas.microsoft.com/office/drawing/2012/chart" uri="{CE6537A1-D6FC-4f65-9D91-7224C49458BB}"/>
                <c:ext xmlns:c16="http://schemas.microsoft.com/office/drawing/2014/chart" uri="{C3380CC4-5D6E-409C-BE32-E72D297353CC}">
                  <c16:uniqueId val="{00000003-2422-4AC5-A723-9E3FF34F8201}"/>
                </c:ext>
              </c:extLst>
            </c:dLbl>
            <c:dLbl>
              <c:idx val="4"/>
              <c:delete val="1"/>
              <c:extLst>
                <c:ext xmlns:c15="http://schemas.microsoft.com/office/drawing/2012/chart" uri="{CE6537A1-D6FC-4f65-9D91-7224C49458BB}"/>
                <c:ext xmlns:c16="http://schemas.microsoft.com/office/drawing/2014/chart" uri="{C3380CC4-5D6E-409C-BE32-E72D297353CC}">
                  <c16:uniqueId val="{00000004-2422-4AC5-A723-9E3FF34F8201}"/>
                </c:ext>
              </c:extLst>
            </c:dLbl>
            <c:dLbl>
              <c:idx val="5"/>
              <c:delete val="1"/>
              <c:extLst>
                <c:ext xmlns:c15="http://schemas.microsoft.com/office/drawing/2012/chart" uri="{CE6537A1-D6FC-4f65-9D91-7224C49458BB}"/>
                <c:ext xmlns:c16="http://schemas.microsoft.com/office/drawing/2014/chart" uri="{C3380CC4-5D6E-409C-BE32-E72D297353CC}">
                  <c16:uniqueId val="{00000005-2422-4AC5-A723-9E3FF34F8201}"/>
                </c:ext>
              </c:extLst>
            </c:dLbl>
            <c:dLbl>
              <c:idx val="6"/>
              <c:delete val="1"/>
              <c:extLst>
                <c:ext xmlns:c15="http://schemas.microsoft.com/office/drawing/2012/chart" uri="{CE6537A1-D6FC-4f65-9D91-7224C49458BB}"/>
                <c:ext xmlns:c16="http://schemas.microsoft.com/office/drawing/2014/chart" uri="{C3380CC4-5D6E-409C-BE32-E72D297353CC}">
                  <c16:uniqueId val="{00000006-2422-4AC5-A723-9E3FF34F8201}"/>
                </c:ext>
              </c:extLst>
            </c:dLbl>
            <c:dLbl>
              <c:idx val="7"/>
              <c:delete val="1"/>
              <c:extLst>
                <c:ext xmlns:c15="http://schemas.microsoft.com/office/drawing/2012/chart" uri="{CE6537A1-D6FC-4f65-9D91-7224C49458BB}"/>
                <c:ext xmlns:c16="http://schemas.microsoft.com/office/drawing/2014/chart" uri="{C3380CC4-5D6E-409C-BE32-E72D297353CC}">
                  <c16:uniqueId val="{00000007-2422-4AC5-A723-9E3FF34F8201}"/>
                </c:ext>
              </c:extLst>
            </c:dLbl>
            <c:dLbl>
              <c:idx val="8"/>
              <c:delete val="1"/>
              <c:extLst>
                <c:ext xmlns:c15="http://schemas.microsoft.com/office/drawing/2012/chart" uri="{CE6537A1-D6FC-4f65-9D91-7224C49458BB}"/>
                <c:ext xmlns:c16="http://schemas.microsoft.com/office/drawing/2014/chart" uri="{C3380CC4-5D6E-409C-BE32-E72D297353CC}">
                  <c16:uniqueId val="{00000008-2422-4AC5-A723-9E3FF34F8201}"/>
                </c:ext>
              </c:extLst>
            </c:dLbl>
            <c:dLbl>
              <c:idx val="9"/>
              <c:delete val="1"/>
              <c:extLst>
                <c:ext xmlns:c15="http://schemas.microsoft.com/office/drawing/2012/chart" uri="{CE6537A1-D6FC-4f65-9D91-7224C49458BB}"/>
                <c:ext xmlns:c16="http://schemas.microsoft.com/office/drawing/2014/chart" uri="{C3380CC4-5D6E-409C-BE32-E72D297353CC}">
                  <c16:uniqueId val="{00000009-2422-4AC5-A723-9E3FF34F8201}"/>
                </c:ext>
              </c:extLst>
            </c:dLbl>
            <c:dLbl>
              <c:idx val="10"/>
              <c:delete val="1"/>
              <c:extLst>
                <c:ext xmlns:c15="http://schemas.microsoft.com/office/drawing/2012/chart" uri="{CE6537A1-D6FC-4f65-9D91-7224C49458BB}"/>
                <c:ext xmlns:c16="http://schemas.microsoft.com/office/drawing/2014/chart" uri="{C3380CC4-5D6E-409C-BE32-E72D297353CC}">
                  <c16:uniqueId val="{0000000A-2422-4AC5-A723-9E3FF34F8201}"/>
                </c:ext>
              </c:extLst>
            </c:dLbl>
            <c:dLbl>
              <c:idx val="11"/>
              <c:delete val="1"/>
              <c:extLst>
                <c:ext xmlns:c15="http://schemas.microsoft.com/office/drawing/2012/chart" uri="{CE6537A1-D6FC-4f65-9D91-7224C49458BB}"/>
                <c:ext xmlns:c16="http://schemas.microsoft.com/office/drawing/2014/chart" uri="{C3380CC4-5D6E-409C-BE32-E72D297353CC}">
                  <c16:uniqueId val="{0000000B-2422-4AC5-A723-9E3FF34F82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2.1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2422-4AC5-A723-9E3FF34F8201}"/>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2422-4AC5-A723-9E3FF34F8201}"/>
                </c:ext>
              </c:extLst>
            </c:dLbl>
            <c:dLbl>
              <c:idx val="1"/>
              <c:delete val="1"/>
              <c:extLst>
                <c:ext xmlns:c15="http://schemas.microsoft.com/office/drawing/2012/chart" uri="{CE6537A1-D6FC-4f65-9D91-7224C49458BB}"/>
                <c:ext xmlns:c16="http://schemas.microsoft.com/office/drawing/2014/chart" uri="{C3380CC4-5D6E-409C-BE32-E72D297353CC}">
                  <c16:uniqueId val="{0000000E-2422-4AC5-A723-9E3FF34F8201}"/>
                </c:ext>
              </c:extLst>
            </c:dLbl>
            <c:dLbl>
              <c:idx val="2"/>
              <c:delete val="1"/>
              <c:extLst>
                <c:ext xmlns:c15="http://schemas.microsoft.com/office/drawing/2012/chart" uri="{CE6537A1-D6FC-4f65-9D91-7224C49458BB}"/>
                <c:ext xmlns:c16="http://schemas.microsoft.com/office/drawing/2014/chart" uri="{C3380CC4-5D6E-409C-BE32-E72D297353CC}">
                  <c16:uniqueId val="{0000000F-2422-4AC5-A723-9E3FF34F8201}"/>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422-4AC5-A723-9E3FF34F8201}"/>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22-4AC5-A723-9E3FF34F8201}"/>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422-4AC5-A723-9E3FF34F8201}"/>
                </c:ext>
              </c:extLst>
            </c:dLbl>
            <c:dLbl>
              <c:idx val="6"/>
              <c:delete val="1"/>
              <c:extLst>
                <c:ext xmlns:c15="http://schemas.microsoft.com/office/drawing/2012/chart" uri="{CE6537A1-D6FC-4f65-9D91-7224C49458BB}"/>
                <c:ext xmlns:c16="http://schemas.microsoft.com/office/drawing/2014/chart" uri="{C3380CC4-5D6E-409C-BE32-E72D297353CC}">
                  <c16:uniqueId val="{00000013-2422-4AC5-A723-9E3FF34F8201}"/>
                </c:ext>
              </c:extLst>
            </c:dLbl>
            <c:dLbl>
              <c:idx val="7"/>
              <c:delete val="1"/>
              <c:extLst>
                <c:ext xmlns:c15="http://schemas.microsoft.com/office/drawing/2012/chart" uri="{CE6537A1-D6FC-4f65-9D91-7224C49458BB}"/>
                <c:ext xmlns:c16="http://schemas.microsoft.com/office/drawing/2014/chart" uri="{C3380CC4-5D6E-409C-BE32-E72D297353CC}">
                  <c16:uniqueId val="{00000014-2422-4AC5-A723-9E3FF34F8201}"/>
                </c:ext>
              </c:extLst>
            </c:dLbl>
            <c:dLbl>
              <c:idx val="8"/>
              <c:delete val="1"/>
              <c:extLst>
                <c:ext xmlns:c15="http://schemas.microsoft.com/office/drawing/2012/chart" uri="{CE6537A1-D6FC-4f65-9D91-7224C49458BB}"/>
                <c:ext xmlns:c16="http://schemas.microsoft.com/office/drawing/2014/chart" uri="{C3380CC4-5D6E-409C-BE32-E72D297353CC}">
                  <c16:uniqueId val="{00000015-2422-4AC5-A723-9E3FF34F8201}"/>
                </c:ext>
              </c:extLst>
            </c:dLbl>
            <c:dLbl>
              <c:idx val="9"/>
              <c:delete val="1"/>
              <c:extLst>
                <c:ext xmlns:c15="http://schemas.microsoft.com/office/drawing/2012/chart" uri="{CE6537A1-D6FC-4f65-9D91-7224C49458BB}"/>
                <c:ext xmlns:c16="http://schemas.microsoft.com/office/drawing/2014/chart" uri="{C3380CC4-5D6E-409C-BE32-E72D297353CC}">
                  <c16:uniqueId val="{00000016-2422-4AC5-A723-9E3FF34F8201}"/>
                </c:ext>
              </c:extLst>
            </c:dLbl>
            <c:dLbl>
              <c:idx val="10"/>
              <c:delete val="1"/>
              <c:extLst>
                <c:ext xmlns:c15="http://schemas.microsoft.com/office/drawing/2012/chart" uri="{CE6537A1-D6FC-4f65-9D91-7224C49458BB}"/>
                <c:ext xmlns:c16="http://schemas.microsoft.com/office/drawing/2014/chart" uri="{C3380CC4-5D6E-409C-BE32-E72D297353CC}">
                  <c16:uniqueId val="{00000017-2422-4AC5-A723-9E3FF34F8201}"/>
                </c:ext>
              </c:extLst>
            </c:dLbl>
            <c:dLbl>
              <c:idx val="11"/>
              <c:delete val="1"/>
              <c:extLst>
                <c:ext xmlns:c15="http://schemas.microsoft.com/office/drawing/2012/chart" uri="{CE6537A1-D6FC-4f65-9D91-7224C49458BB}"/>
                <c:ext xmlns:c16="http://schemas.microsoft.com/office/drawing/2014/chart" uri="{C3380CC4-5D6E-409C-BE32-E72D297353CC}">
                  <c16:uniqueId val="{00000018-2422-4AC5-A723-9E3FF34F82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1.9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2422-4AC5-A723-9E3FF34F8201}"/>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2422-4AC5-A723-9E3FF34F8201}"/>
                </c:ext>
              </c:extLst>
            </c:dLbl>
            <c:dLbl>
              <c:idx val="1"/>
              <c:delete val="1"/>
              <c:extLst>
                <c:ext xmlns:c15="http://schemas.microsoft.com/office/drawing/2012/chart" uri="{CE6537A1-D6FC-4f65-9D91-7224C49458BB}"/>
                <c:ext xmlns:c16="http://schemas.microsoft.com/office/drawing/2014/chart" uri="{C3380CC4-5D6E-409C-BE32-E72D297353CC}">
                  <c16:uniqueId val="{0000001B-2422-4AC5-A723-9E3FF34F8201}"/>
                </c:ext>
              </c:extLst>
            </c:dLbl>
            <c:dLbl>
              <c:idx val="2"/>
              <c:delete val="1"/>
              <c:extLst>
                <c:ext xmlns:c15="http://schemas.microsoft.com/office/drawing/2012/chart" uri="{CE6537A1-D6FC-4f65-9D91-7224C49458BB}"/>
                <c:ext xmlns:c16="http://schemas.microsoft.com/office/drawing/2014/chart" uri="{C3380CC4-5D6E-409C-BE32-E72D297353CC}">
                  <c16:uniqueId val="{0000001C-2422-4AC5-A723-9E3FF34F8201}"/>
                </c:ext>
              </c:extLst>
            </c:dLbl>
            <c:dLbl>
              <c:idx val="3"/>
              <c:delete val="1"/>
              <c:extLst>
                <c:ext xmlns:c15="http://schemas.microsoft.com/office/drawing/2012/chart" uri="{CE6537A1-D6FC-4f65-9D91-7224C49458BB}"/>
                <c:ext xmlns:c16="http://schemas.microsoft.com/office/drawing/2014/chart" uri="{C3380CC4-5D6E-409C-BE32-E72D297353CC}">
                  <c16:uniqueId val="{0000001D-2422-4AC5-A723-9E3FF34F8201}"/>
                </c:ext>
              </c:extLst>
            </c:dLbl>
            <c:dLbl>
              <c:idx val="4"/>
              <c:delete val="1"/>
              <c:extLst>
                <c:ext xmlns:c15="http://schemas.microsoft.com/office/drawing/2012/chart" uri="{CE6537A1-D6FC-4f65-9D91-7224C49458BB}"/>
                <c:ext xmlns:c16="http://schemas.microsoft.com/office/drawing/2014/chart" uri="{C3380CC4-5D6E-409C-BE32-E72D297353CC}">
                  <c16:uniqueId val="{0000001E-2422-4AC5-A723-9E3FF34F8201}"/>
                </c:ext>
              </c:extLst>
            </c:dLbl>
            <c:dLbl>
              <c:idx val="5"/>
              <c:delete val="1"/>
              <c:extLst>
                <c:ext xmlns:c15="http://schemas.microsoft.com/office/drawing/2012/chart" uri="{CE6537A1-D6FC-4f65-9D91-7224C49458BB}"/>
                <c:ext xmlns:c16="http://schemas.microsoft.com/office/drawing/2014/chart" uri="{C3380CC4-5D6E-409C-BE32-E72D297353CC}">
                  <c16:uniqueId val="{0000001F-2422-4AC5-A723-9E3FF34F8201}"/>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422-4AC5-A723-9E3FF34F8201}"/>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22-4AC5-A723-9E3FF34F8201}"/>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422-4AC5-A723-9E3FF34F8201}"/>
                </c:ext>
              </c:extLst>
            </c:dLbl>
            <c:dLbl>
              <c:idx val="9"/>
              <c:delete val="1"/>
              <c:extLst>
                <c:ext xmlns:c15="http://schemas.microsoft.com/office/drawing/2012/chart" uri="{CE6537A1-D6FC-4f65-9D91-7224C49458BB}"/>
                <c:ext xmlns:c16="http://schemas.microsoft.com/office/drawing/2014/chart" uri="{C3380CC4-5D6E-409C-BE32-E72D297353CC}">
                  <c16:uniqueId val="{00000023-2422-4AC5-A723-9E3FF34F8201}"/>
                </c:ext>
              </c:extLst>
            </c:dLbl>
            <c:dLbl>
              <c:idx val="10"/>
              <c:delete val="1"/>
              <c:extLst>
                <c:ext xmlns:c15="http://schemas.microsoft.com/office/drawing/2012/chart" uri="{CE6537A1-D6FC-4f65-9D91-7224C49458BB}"/>
                <c:ext xmlns:c16="http://schemas.microsoft.com/office/drawing/2014/chart" uri="{C3380CC4-5D6E-409C-BE32-E72D297353CC}">
                  <c16:uniqueId val="{00000024-2422-4AC5-A723-9E3FF34F8201}"/>
                </c:ext>
              </c:extLst>
            </c:dLbl>
            <c:dLbl>
              <c:idx val="11"/>
              <c:delete val="1"/>
              <c:extLst>
                <c:ext xmlns:c15="http://schemas.microsoft.com/office/drawing/2012/chart" uri="{CE6537A1-D6FC-4f65-9D91-7224C49458BB}"/>
                <c:ext xmlns:c16="http://schemas.microsoft.com/office/drawing/2014/chart" uri="{C3380CC4-5D6E-409C-BE32-E72D297353CC}">
                  <c16:uniqueId val="{00000025-2422-4AC5-A723-9E3FF34F82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2</c:v>
                </c:pt>
                <c:pt idx="8">
                  <c:v>0</c:v>
                </c:pt>
                <c:pt idx="9">
                  <c:v>0</c:v>
                </c:pt>
                <c:pt idx="10">
                  <c:v>0</c:v>
                </c:pt>
                <c:pt idx="11">
                  <c:v>0</c:v>
                </c:pt>
              </c:numCache>
            </c:numRef>
          </c:val>
          <c:extLst>
            <c:ext xmlns:c16="http://schemas.microsoft.com/office/drawing/2014/chart" uri="{C3380CC4-5D6E-409C-BE32-E72D297353CC}">
              <c16:uniqueId val="{00000026-2422-4AC5-A723-9E3FF34F8201}"/>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2422-4AC5-A723-9E3FF34F8201}"/>
                </c:ext>
              </c:extLst>
            </c:dLbl>
            <c:dLbl>
              <c:idx val="1"/>
              <c:delete val="1"/>
              <c:extLst>
                <c:ext xmlns:c15="http://schemas.microsoft.com/office/drawing/2012/chart" uri="{CE6537A1-D6FC-4f65-9D91-7224C49458BB}"/>
                <c:ext xmlns:c16="http://schemas.microsoft.com/office/drawing/2014/chart" uri="{C3380CC4-5D6E-409C-BE32-E72D297353CC}">
                  <c16:uniqueId val="{00000028-2422-4AC5-A723-9E3FF34F8201}"/>
                </c:ext>
              </c:extLst>
            </c:dLbl>
            <c:dLbl>
              <c:idx val="2"/>
              <c:delete val="1"/>
              <c:extLst>
                <c:ext xmlns:c15="http://schemas.microsoft.com/office/drawing/2012/chart" uri="{CE6537A1-D6FC-4f65-9D91-7224C49458BB}"/>
                <c:ext xmlns:c16="http://schemas.microsoft.com/office/drawing/2014/chart" uri="{C3380CC4-5D6E-409C-BE32-E72D297353CC}">
                  <c16:uniqueId val="{00000029-2422-4AC5-A723-9E3FF34F8201}"/>
                </c:ext>
              </c:extLst>
            </c:dLbl>
            <c:dLbl>
              <c:idx val="3"/>
              <c:delete val="1"/>
              <c:extLst>
                <c:ext xmlns:c15="http://schemas.microsoft.com/office/drawing/2012/chart" uri="{CE6537A1-D6FC-4f65-9D91-7224C49458BB}"/>
                <c:ext xmlns:c16="http://schemas.microsoft.com/office/drawing/2014/chart" uri="{C3380CC4-5D6E-409C-BE32-E72D297353CC}">
                  <c16:uniqueId val="{0000002A-2422-4AC5-A723-9E3FF34F8201}"/>
                </c:ext>
              </c:extLst>
            </c:dLbl>
            <c:dLbl>
              <c:idx val="4"/>
              <c:delete val="1"/>
              <c:extLst>
                <c:ext xmlns:c15="http://schemas.microsoft.com/office/drawing/2012/chart" uri="{CE6537A1-D6FC-4f65-9D91-7224C49458BB}"/>
                <c:ext xmlns:c16="http://schemas.microsoft.com/office/drawing/2014/chart" uri="{C3380CC4-5D6E-409C-BE32-E72D297353CC}">
                  <c16:uniqueId val="{0000002B-2422-4AC5-A723-9E3FF34F8201}"/>
                </c:ext>
              </c:extLst>
            </c:dLbl>
            <c:dLbl>
              <c:idx val="5"/>
              <c:delete val="1"/>
              <c:extLst>
                <c:ext xmlns:c15="http://schemas.microsoft.com/office/drawing/2012/chart" uri="{CE6537A1-D6FC-4f65-9D91-7224C49458BB}"/>
                <c:ext xmlns:c16="http://schemas.microsoft.com/office/drawing/2014/chart" uri="{C3380CC4-5D6E-409C-BE32-E72D297353CC}">
                  <c16:uniqueId val="{0000002C-2422-4AC5-A723-9E3FF34F8201}"/>
                </c:ext>
              </c:extLst>
            </c:dLbl>
            <c:dLbl>
              <c:idx val="6"/>
              <c:delete val="1"/>
              <c:extLst>
                <c:ext xmlns:c15="http://schemas.microsoft.com/office/drawing/2012/chart" uri="{CE6537A1-D6FC-4f65-9D91-7224C49458BB}"/>
                <c:ext xmlns:c16="http://schemas.microsoft.com/office/drawing/2014/chart" uri="{C3380CC4-5D6E-409C-BE32-E72D297353CC}">
                  <c16:uniqueId val="{0000002D-2422-4AC5-A723-9E3FF34F8201}"/>
                </c:ext>
              </c:extLst>
            </c:dLbl>
            <c:dLbl>
              <c:idx val="7"/>
              <c:delete val="1"/>
              <c:extLst>
                <c:ext xmlns:c15="http://schemas.microsoft.com/office/drawing/2012/chart" uri="{CE6537A1-D6FC-4f65-9D91-7224C49458BB}"/>
                <c:ext xmlns:c16="http://schemas.microsoft.com/office/drawing/2014/chart" uri="{C3380CC4-5D6E-409C-BE32-E72D297353CC}">
                  <c16:uniqueId val="{0000002E-2422-4AC5-A723-9E3FF34F8201}"/>
                </c:ext>
              </c:extLst>
            </c:dLbl>
            <c:dLbl>
              <c:idx val="8"/>
              <c:delete val="1"/>
              <c:extLst>
                <c:ext xmlns:c15="http://schemas.microsoft.com/office/drawing/2012/chart" uri="{CE6537A1-D6FC-4f65-9D91-7224C49458BB}"/>
                <c:ext xmlns:c16="http://schemas.microsoft.com/office/drawing/2014/chart" uri="{C3380CC4-5D6E-409C-BE32-E72D297353CC}">
                  <c16:uniqueId val="{0000002F-2422-4AC5-A723-9E3FF34F8201}"/>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422-4AC5-A723-9E3FF34F8201}"/>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422-4AC5-A723-9E3FF34F8201}"/>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422-4AC5-A723-9E3FF34F820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2422-4AC5-A723-9E3FF34F8201}"/>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1.0499999999999998</c:v>
                </c:pt>
                <c:pt idx="1">
                  <c:v>1.45</c:v>
                </c:pt>
                <c:pt idx="2" formatCode="General">
                  <c:v>1.45</c:v>
                </c:pt>
                <c:pt idx="3">
                  <c:v>1.7</c:v>
                </c:pt>
                <c:pt idx="4" formatCode="General">
                  <c:v>1.7</c:v>
                </c:pt>
                <c:pt idx="5">
                  <c:v>1.95</c:v>
                </c:pt>
                <c:pt idx="6" formatCode="General">
                  <c:v>1.95</c:v>
                </c:pt>
                <c:pt idx="7">
                  <c:v>2.1</c:v>
                </c:pt>
                <c:pt idx="8" formatCode="General">
                  <c:v>2.1</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0.84999999999999987</c:v>
                </c:pt>
                <c:pt idx="1">
                  <c:v>1.1499999999999999</c:v>
                </c:pt>
                <c:pt idx="2" formatCode="General">
                  <c:v>1.1499999999999999</c:v>
                </c:pt>
                <c:pt idx="3">
                  <c:v>1.55</c:v>
                </c:pt>
                <c:pt idx="4" formatCode="General">
                  <c:v>1.55</c:v>
                </c:pt>
                <c:pt idx="5">
                  <c:v>1.8</c:v>
                </c:pt>
                <c:pt idx="6" formatCode="General">
                  <c:v>1.8</c:v>
                </c:pt>
                <c:pt idx="7">
                  <c:v>1.9</c:v>
                </c:pt>
                <c:pt idx="8" formatCode="General">
                  <c:v>1.9</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289" workbookViewId="0">
      <selection activeCell="D14" sqref="D14"/>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SAMM Assessment Interview: Domestic Internet of Things For Grupo 11</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t="s">
        <v>501</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v>43573</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66" t="s">
        <v>58</v>
      </c>
      <c r="C16" s="266"/>
      <c r="D16" s="266"/>
      <c r="E16" s="266"/>
      <c r="F16" s="266"/>
      <c r="G16" s="266"/>
      <c r="H16" s="266"/>
      <c r="I16" s="266"/>
      <c r="J16" s="266"/>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3" t="s">
        <v>408</v>
      </c>
      <c r="D18" s="252"/>
      <c r="E18" s="5"/>
      <c r="F18" s="18">
        <v>1</v>
      </c>
      <c r="G18" s="18">
        <f>IFERROR(VLOOKUP(E18,AnswerATBL,2,FALSE),0)</f>
        <v>0</v>
      </c>
      <c r="H18" s="108">
        <f>IFERROR(AVERAGE(G18,G23,G28),0)</f>
        <v>0</v>
      </c>
      <c r="I18" s="254"/>
      <c r="J18" s="247">
        <f>SUM(H18,H35,H48)</f>
        <v>0</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5"/>
      <c r="J19" s="248"/>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5"/>
      <c r="J20" s="248"/>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5"/>
      <c r="J21" s="248"/>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6"/>
      <c r="J22" s="249"/>
      <c r="K22" s="1"/>
      <c r="L22" s="141"/>
      <c r="M22" s="141"/>
      <c r="N22" s="141"/>
      <c r="O22" s="141"/>
      <c r="P22" s="141"/>
      <c r="Q22" s="1"/>
      <c r="R22" s="1"/>
      <c r="S22" s="1"/>
      <c r="T22" s="1"/>
      <c r="U22" s="1"/>
      <c r="V22" s="1"/>
      <c r="W22" s="1"/>
      <c r="X22" s="1"/>
      <c r="Y22" s="1"/>
      <c r="Z22" s="1"/>
    </row>
    <row r="23" spans="1:26" ht="12.75" customHeight="1" x14ac:dyDescent="0.25">
      <c r="A23" s="27">
        <v>2</v>
      </c>
      <c r="B23" s="293"/>
      <c r="C23" s="250" t="s">
        <v>329</v>
      </c>
      <c r="D23" s="246"/>
      <c r="E23" s="22"/>
      <c r="F23" s="18">
        <v>2</v>
      </c>
      <c r="G23" s="18">
        <f>IFERROR(VLOOKUP(E23,AnswerCTBL,2,FALSE),0)</f>
        <v>0</v>
      </c>
      <c r="H23" s="109"/>
      <c r="I23" s="254"/>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5"/>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5"/>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5"/>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6"/>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0" t="s">
        <v>328</v>
      </c>
      <c r="D28" s="246"/>
      <c r="E28" s="22"/>
      <c r="F28" s="18">
        <v>3</v>
      </c>
      <c r="G28" s="18">
        <f>IFERROR(VLOOKUP(E28,AnswerCTBL,2,FALSE),0)</f>
        <v>0</v>
      </c>
      <c r="H28" s="109"/>
      <c r="I28" s="254"/>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5"/>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5"/>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5"/>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5"/>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6"/>
      <c r="J33" s="11"/>
      <c r="K33" s="1"/>
      <c r="L33" s="141"/>
      <c r="M33" s="141"/>
      <c r="N33" s="141"/>
      <c r="O33" s="141"/>
      <c r="P33" s="141"/>
      <c r="Q33" s="1"/>
      <c r="R33" s="1"/>
      <c r="S33" s="1"/>
      <c r="T33" s="1"/>
      <c r="U33" s="1"/>
      <c r="V33" s="1"/>
      <c r="W33" s="1"/>
      <c r="X33" s="1"/>
      <c r="Y33" s="1"/>
      <c r="Z33" s="1"/>
    </row>
    <row r="34" spans="1:26" ht="12.75" customHeight="1" x14ac:dyDescent="0.25">
      <c r="B34" s="290"/>
      <c r="C34" s="261"/>
      <c r="D34" s="261"/>
      <c r="E34" s="261"/>
      <c r="F34" s="261"/>
      <c r="G34" s="261"/>
      <c r="H34" s="261"/>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3" t="s">
        <v>409</v>
      </c>
      <c r="D35" s="252"/>
      <c r="E35" s="5"/>
      <c r="F35" s="18">
        <v>4</v>
      </c>
      <c r="G35" s="18">
        <f>IFERROR(VLOOKUP(E35,AnswerCTBL,2,FALSE),0)</f>
        <v>0</v>
      </c>
      <c r="H35" s="108">
        <f>IFERROR(AVERAGE(G35,G41,G44),0)</f>
        <v>0</v>
      </c>
      <c r="I35" s="254"/>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5"/>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5"/>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5"/>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5"/>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6"/>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0" t="s">
        <v>77</v>
      </c>
      <c r="D41" s="246"/>
      <c r="E41" s="22"/>
      <c r="F41" s="18">
        <v>5</v>
      </c>
      <c r="G41" s="18">
        <f>IFERROR(VLOOKUP(E41,AnswerCTBL,2,FALSE),0)</f>
        <v>0</v>
      </c>
      <c r="H41" s="109"/>
      <c r="I41" s="254"/>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5"/>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6"/>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c r="F44" s="18">
        <v>6</v>
      </c>
      <c r="G44" s="18">
        <f>IFERROR(VLOOKUP(E44,AnswerCTBL,2,FALSE),0)</f>
        <v>0</v>
      </c>
      <c r="H44" s="109"/>
      <c r="I44" s="254"/>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5"/>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6"/>
      <c r="J46" s="11"/>
      <c r="K46" s="1"/>
      <c r="L46" s="141"/>
      <c r="M46" s="141"/>
      <c r="N46" s="141"/>
      <c r="O46" s="141"/>
      <c r="P46" s="141"/>
      <c r="Q46" s="1"/>
      <c r="R46" s="1"/>
      <c r="S46" s="1"/>
      <c r="T46" s="1"/>
      <c r="U46" s="1"/>
      <c r="V46" s="1"/>
      <c r="W46" s="1"/>
      <c r="X46" s="1"/>
      <c r="Y46" s="1"/>
      <c r="Z46" s="1"/>
    </row>
    <row r="47" spans="1:26" ht="12.75" customHeight="1" x14ac:dyDescent="0.25">
      <c r="B47" s="260"/>
      <c r="C47" s="261"/>
      <c r="D47" s="261"/>
      <c r="E47" s="261"/>
      <c r="F47" s="261"/>
      <c r="G47" s="261"/>
      <c r="H47" s="261"/>
      <c r="I47" s="262"/>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3" t="s">
        <v>330</v>
      </c>
      <c r="D48" s="252"/>
      <c r="E48" s="5"/>
      <c r="F48" s="18">
        <v>7</v>
      </c>
      <c r="G48" s="18">
        <f>IFERROR(VLOOKUP(E48,AnswerCTBL,2,FALSE),0)</f>
        <v>0</v>
      </c>
      <c r="H48" s="108">
        <f>IFERROR(AVERAGE(G48,G56),0)</f>
        <v>0</v>
      </c>
      <c r="I48" s="254"/>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5"/>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5"/>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5"/>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5"/>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5"/>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5"/>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6"/>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0" t="s">
        <v>331</v>
      </c>
      <c r="D56" s="246"/>
      <c r="E56" s="22"/>
      <c r="F56" s="18">
        <v>8</v>
      </c>
      <c r="G56" s="18">
        <f>IFERROR(VLOOKUP(E56,AnswerDTBL,2,FALSE),0)</f>
        <v>0</v>
      </c>
      <c r="H56" s="109"/>
      <c r="I56" s="254"/>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5"/>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5"/>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5"/>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6"/>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3" t="s">
        <v>332</v>
      </c>
      <c r="D62" s="252"/>
      <c r="E62" s="5"/>
      <c r="F62" s="18">
        <v>9</v>
      </c>
      <c r="G62" s="18">
        <f>IFERROR(VLOOKUP(E62,AnswerCTBL,2,FALSE),0)</f>
        <v>0</v>
      </c>
      <c r="H62" s="108">
        <f>IFERROR(AVERAGE(G62,G65),0)</f>
        <v>0</v>
      </c>
      <c r="I62" s="254"/>
      <c r="J62" s="247">
        <f>SUM(H62,H73,H89)</f>
        <v>0</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5"/>
      <c r="J63" s="248"/>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6"/>
      <c r="J64" s="248"/>
      <c r="K64" s="1"/>
      <c r="L64" s="141"/>
      <c r="M64" s="141"/>
      <c r="N64" s="141"/>
      <c r="O64" s="141"/>
      <c r="P64" s="141"/>
      <c r="Q64" s="1"/>
      <c r="R64" s="1"/>
      <c r="S64" s="1"/>
      <c r="T64" s="1"/>
      <c r="U64" s="1"/>
      <c r="V64" s="1"/>
      <c r="W64" s="1"/>
      <c r="X64" s="1"/>
      <c r="Y64" s="1"/>
      <c r="Z64" s="1"/>
    </row>
    <row r="65" spans="1:26" ht="12.75" customHeight="1" x14ac:dyDescent="0.2">
      <c r="A65" s="27">
        <v>10</v>
      </c>
      <c r="B65" s="293"/>
      <c r="C65" s="250" t="s">
        <v>93</v>
      </c>
      <c r="D65" s="246"/>
      <c r="E65" s="22"/>
      <c r="F65" s="18">
        <v>10</v>
      </c>
      <c r="G65" s="18">
        <f>IFERROR(VLOOKUP(E65,AnswerETBL,2,FALSE),0)</f>
        <v>0</v>
      </c>
      <c r="H65" s="127"/>
      <c r="I65" s="269"/>
      <c r="J65" s="248"/>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5"/>
      <c r="J66" s="249"/>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5"/>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5"/>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5"/>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5"/>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5"/>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0" t="s">
        <v>100</v>
      </c>
      <c r="D73" s="246"/>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5"/>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5"/>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5"/>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5"/>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5"/>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5"/>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6"/>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0" t="s">
        <v>107</v>
      </c>
      <c r="D81" s="246"/>
      <c r="E81" s="22"/>
      <c r="F81" s="18">
        <v>12</v>
      </c>
      <c r="G81" s="18">
        <f>IFERROR(VLOOKUP(E81,AnswerCTBL,2,FALSE),0)</f>
        <v>0</v>
      </c>
      <c r="H81" s="109"/>
      <c r="I81" s="254"/>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5"/>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5"/>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5"/>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5"/>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5"/>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6"/>
      <c r="J87" s="11"/>
      <c r="K87" s="1"/>
      <c r="L87" s="141"/>
      <c r="M87" s="141"/>
      <c r="N87" s="141"/>
      <c r="O87" s="141"/>
      <c r="P87" s="141"/>
      <c r="Q87" s="1"/>
      <c r="R87" s="1"/>
      <c r="S87" s="1"/>
      <c r="T87" s="1"/>
      <c r="U87" s="1"/>
      <c r="V87" s="1"/>
      <c r="W87" s="1"/>
      <c r="X87" s="1"/>
      <c r="Y87" s="1"/>
      <c r="Z87" s="1"/>
    </row>
    <row r="88" spans="1:26" ht="12.75" customHeight="1" x14ac:dyDescent="0.25">
      <c r="B88" s="290"/>
      <c r="C88" s="261"/>
      <c r="D88" s="261"/>
      <c r="E88" s="261"/>
      <c r="F88" s="261"/>
      <c r="G88" s="261"/>
      <c r="H88" s="261"/>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3" t="s">
        <v>114</v>
      </c>
      <c r="D89" s="252"/>
      <c r="E89" s="5"/>
      <c r="F89" s="18">
        <v>13</v>
      </c>
      <c r="G89" s="18">
        <f>IFERROR(VLOOKUP(E89,AnswerCTBL,2,FALSE),0)</f>
        <v>0</v>
      </c>
      <c r="H89" s="109">
        <f>IFERROR(AVERAGE(G89,G94),0)</f>
        <v>0</v>
      </c>
      <c r="I89" s="254"/>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5"/>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5"/>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5"/>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6"/>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0" t="s">
        <v>118</v>
      </c>
      <c r="D94" s="246"/>
      <c r="E94" s="22"/>
      <c r="F94" s="18">
        <v>14</v>
      </c>
      <c r="G94" s="18">
        <f>IFERROR(VLOOKUP(E94,AnswerGTBL,2,FALSE),0)</f>
        <v>0</v>
      </c>
      <c r="H94" s="109"/>
      <c r="I94" s="254"/>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5"/>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5"/>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5"/>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6"/>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3" t="s">
        <v>333</v>
      </c>
      <c r="D100" s="252"/>
      <c r="E100" s="5" t="s">
        <v>427</v>
      </c>
      <c r="F100" s="18">
        <v>15</v>
      </c>
      <c r="G100" s="18">
        <f>IFERROR(VLOOKUP(E100,AnswerDTBL,2,FALSE),0)</f>
        <v>0.5</v>
      </c>
      <c r="H100" s="109">
        <f>IFERROR(AVERAGE(G100,G105),0)</f>
        <v>0.5</v>
      </c>
      <c r="I100" s="254"/>
      <c r="J100" s="247">
        <f>SUM(H100,H111,H124)</f>
        <v>1.0499999999999998</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5"/>
      <c r="J101" s="248"/>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5"/>
      <c r="J102" s="248"/>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5"/>
      <c r="J103" s="248"/>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6"/>
      <c r="J104" s="249"/>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0" t="s">
        <v>411</v>
      </c>
      <c r="D105" s="246"/>
      <c r="E105" s="22" t="s">
        <v>492</v>
      </c>
      <c r="F105" s="18">
        <v>16</v>
      </c>
      <c r="G105" s="18">
        <f>IFERROR(VLOOKUP(E105,AnswerCTBL,2,FALSE),0)</f>
        <v>0.5</v>
      </c>
      <c r="H105" s="109"/>
      <c r="I105" s="254"/>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5"/>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5"/>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5"/>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6"/>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1"/>
      <c r="D110" s="261"/>
      <c r="E110" s="261"/>
      <c r="F110" s="261"/>
      <c r="G110" s="261"/>
      <c r="H110" s="261"/>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3" t="s">
        <v>412</v>
      </c>
      <c r="D111" s="252"/>
      <c r="E111" s="5" t="s">
        <v>491</v>
      </c>
      <c r="F111" s="18">
        <v>17</v>
      </c>
      <c r="G111" s="18">
        <f>IFERROR(VLOOKUP(E111,AnswerCTBL,2,FALSE),0)</f>
        <v>0.2</v>
      </c>
      <c r="H111" s="109">
        <f>IFERROR(AVERAGE(G111,G118),0)</f>
        <v>0.2</v>
      </c>
      <c r="I111" s="254"/>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5"/>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5"/>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5"/>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5"/>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5"/>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6"/>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0" t="s">
        <v>334</v>
      </c>
      <c r="D118" s="246"/>
      <c r="E118" s="22" t="s">
        <v>491</v>
      </c>
      <c r="F118" s="18">
        <v>18</v>
      </c>
      <c r="G118" s="18">
        <f>IFERROR(VLOOKUP(E118,AnswerCTBL,2,FALSE),0)</f>
        <v>0.2</v>
      </c>
      <c r="H118" s="109"/>
      <c r="I118" s="254"/>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5"/>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5"/>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5"/>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6"/>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1"/>
      <c r="D123" s="261"/>
      <c r="E123" s="261"/>
      <c r="F123" s="261"/>
      <c r="G123" s="261"/>
      <c r="H123" s="261"/>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3" t="s">
        <v>140</v>
      </c>
      <c r="D124" s="252"/>
      <c r="E124" s="5" t="s">
        <v>431</v>
      </c>
      <c r="F124" s="18">
        <v>19</v>
      </c>
      <c r="G124" s="18">
        <f>IFERROR(VLOOKUP(E124,AnswerFTBL,2,FALSE),0)</f>
        <v>0.5</v>
      </c>
      <c r="H124" s="109">
        <f>IFERROR(AVERAGE(G124,G130),0)</f>
        <v>0.35</v>
      </c>
      <c r="I124" s="254"/>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5"/>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5"/>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5"/>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5"/>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6"/>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0" t="s">
        <v>335</v>
      </c>
      <c r="D130" s="246"/>
      <c r="E130" s="22" t="s">
        <v>426</v>
      </c>
      <c r="F130" s="18">
        <v>20</v>
      </c>
      <c r="G130" s="18">
        <f>IFERROR(VLOOKUP(E130,AnswerDTBL,2,FALSE),0)</f>
        <v>0.2</v>
      </c>
      <c r="H130" s="109"/>
      <c r="I130" s="254"/>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5"/>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5"/>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5"/>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5"/>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6"/>
      <c r="J135" s="11"/>
      <c r="K135" s="1"/>
      <c r="L135" s="141"/>
      <c r="M135" s="141"/>
      <c r="N135" s="141"/>
      <c r="O135" s="141"/>
      <c r="P135" s="141"/>
      <c r="Q135" s="1"/>
      <c r="R135" s="1"/>
      <c r="S135" s="1"/>
      <c r="T135" s="1"/>
      <c r="U135" s="1"/>
      <c r="V135" s="1"/>
      <c r="W135" s="1"/>
      <c r="X135" s="1"/>
      <c r="Y135" s="1"/>
      <c r="Z135" s="1"/>
    </row>
    <row r="136" spans="1:26" ht="12.75" customHeight="1" x14ac:dyDescent="0.2">
      <c r="B136" s="267" t="s">
        <v>149</v>
      </c>
      <c r="C136" s="267"/>
      <c r="D136" s="267"/>
      <c r="E136" s="267"/>
      <c r="F136" s="267"/>
      <c r="G136" s="267"/>
      <c r="H136" s="267"/>
      <c r="I136" s="267"/>
      <c r="J136" s="267"/>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57" t="s">
        <v>151</v>
      </c>
      <c r="C138" s="253" t="s">
        <v>336</v>
      </c>
      <c r="D138" s="252"/>
      <c r="E138" s="5" t="s">
        <v>492</v>
      </c>
      <c r="F138" s="18">
        <v>1</v>
      </c>
      <c r="G138" s="18">
        <f>IFERROR(VLOOKUP(E138,AnswerCTBL,2,FALSE),0)</f>
        <v>0.5</v>
      </c>
      <c r="H138" s="109">
        <f>IFERROR(AVERAGE(G138,G144),0)</f>
        <v>0.35</v>
      </c>
      <c r="I138" s="269"/>
      <c r="J138" s="327">
        <f>SUM(H138,H150,H162)</f>
        <v>0.84999999999999987</v>
      </c>
      <c r="K138" s="1"/>
      <c r="L138" s="141"/>
      <c r="M138" s="141"/>
      <c r="N138" s="141"/>
      <c r="O138" s="141"/>
      <c r="P138" s="141"/>
      <c r="Q138" s="1"/>
      <c r="R138" s="1"/>
      <c r="S138" s="1"/>
      <c r="T138" s="1"/>
      <c r="U138" s="1"/>
      <c r="V138" s="1"/>
      <c r="W138" s="1"/>
      <c r="X138" s="1"/>
      <c r="Y138" s="1"/>
      <c r="Z138" s="1"/>
    </row>
    <row r="139" spans="1:26" ht="12.75" customHeight="1" x14ac:dyDescent="0.2">
      <c r="B139" s="258"/>
      <c r="C139" s="232" t="s">
        <v>370</v>
      </c>
      <c r="D139" s="20" t="s">
        <v>152</v>
      </c>
      <c r="E139" s="29"/>
      <c r="F139" s="24"/>
      <c r="G139" s="24"/>
      <c r="H139" s="125"/>
      <c r="I139" s="255"/>
      <c r="J139" s="328"/>
      <c r="K139" s="1"/>
      <c r="L139" s="141"/>
      <c r="M139" s="141"/>
      <c r="N139" s="141"/>
      <c r="O139" s="141"/>
      <c r="P139" s="141"/>
      <c r="Q139" s="1"/>
      <c r="R139" s="1"/>
      <c r="S139" s="1"/>
      <c r="T139" s="1"/>
      <c r="U139" s="1"/>
      <c r="V139" s="1"/>
      <c r="W139" s="1"/>
      <c r="X139" s="1"/>
      <c r="Y139" s="1"/>
      <c r="Z139" s="1"/>
    </row>
    <row r="140" spans="1:26" ht="12.75" customHeight="1" x14ac:dyDescent="0.2">
      <c r="B140" s="258"/>
      <c r="C140" s="233" t="s">
        <v>370</v>
      </c>
      <c r="D140" s="19" t="s">
        <v>422</v>
      </c>
      <c r="E140" s="30"/>
      <c r="F140" s="25"/>
      <c r="G140" s="25"/>
      <c r="H140" s="123"/>
      <c r="I140" s="255"/>
      <c r="J140" s="328"/>
      <c r="K140" s="1"/>
      <c r="L140" s="141"/>
      <c r="M140" s="141"/>
      <c r="N140" s="141"/>
      <c r="O140" s="141"/>
      <c r="P140" s="141"/>
      <c r="Q140" s="1"/>
      <c r="R140" s="1"/>
      <c r="S140" s="1"/>
      <c r="T140" s="1"/>
      <c r="U140" s="1"/>
      <c r="V140" s="1"/>
      <c r="W140" s="1"/>
      <c r="X140" s="1"/>
      <c r="Y140" s="1"/>
      <c r="Z140" s="1"/>
    </row>
    <row r="141" spans="1:26" ht="12.75" customHeight="1" x14ac:dyDescent="0.2">
      <c r="B141" s="258"/>
      <c r="C141" s="233" t="s">
        <v>370</v>
      </c>
      <c r="D141" s="19" t="s">
        <v>153</v>
      </c>
      <c r="E141" s="30"/>
      <c r="F141" s="25"/>
      <c r="G141" s="25"/>
      <c r="H141" s="123"/>
      <c r="I141" s="255"/>
      <c r="J141" s="328"/>
      <c r="K141" s="1"/>
      <c r="L141" s="141"/>
      <c r="M141" s="141"/>
      <c r="N141" s="141"/>
      <c r="O141" s="141"/>
      <c r="P141" s="141"/>
      <c r="Q141" s="1"/>
      <c r="R141" s="1"/>
      <c r="S141" s="1"/>
      <c r="T141" s="1"/>
      <c r="U141" s="1"/>
      <c r="V141" s="1"/>
      <c r="W141" s="1"/>
      <c r="X141" s="1"/>
      <c r="Y141" s="1"/>
      <c r="Z141" s="1"/>
    </row>
    <row r="142" spans="1:26" ht="12.75" customHeight="1" x14ac:dyDescent="0.2">
      <c r="B142" s="258"/>
      <c r="C142" s="233" t="s">
        <v>370</v>
      </c>
      <c r="D142" s="19" t="s">
        <v>154</v>
      </c>
      <c r="E142" s="30"/>
      <c r="F142" s="25"/>
      <c r="G142" s="25"/>
      <c r="H142" s="123"/>
      <c r="I142" s="255"/>
      <c r="J142" s="329"/>
      <c r="K142" s="1"/>
      <c r="L142" s="141"/>
      <c r="M142" s="141"/>
      <c r="N142" s="141"/>
      <c r="O142" s="141"/>
      <c r="P142" s="141"/>
      <c r="Q142" s="1"/>
      <c r="R142" s="1"/>
      <c r="S142" s="1"/>
      <c r="T142" s="1"/>
      <c r="U142" s="1"/>
      <c r="V142" s="1"/>
      <c r="W142" s="1"/>
      <c r="X142" s="1"/>
      <c r="Y142" s="1"/>
      <c r="Z142" s="1"/>
    </row>
    <row r="143" spans="1:26" ht="12.75" customHeight="1" x14ac:dyDescent="0.25">
      <c r="B143" s="258"/>
      <c r="C143" s="235"/>
      <c r="D143" s="21"/>
      <c r="E143" s="31"/>
      <c r="F143" s="26"/>
      <c r="G143" s="26"/>
      <c r="H143" s="124"/>
      <c r="I143" s="256"/>
      <c r="J143" s="11"/>
      <c r="K143" s="1"/>
      <c r="L143" s="141"/>
      <c r="M143" s="141"/>
      <c r="N143" s="141"/>
      <c r="O143" s="141"/>
      <c r="P143" s="141"/>
      <c r="Q143" s="1"/>
      <c r="R143" s="1"/>
      <c r="S143" s="1"/>
      <c r="T143" s="1"/>
      <c r="U143" s="1"/>
      <c r="V143" s="1"/>
      <c r="W143" s="1"/>
      <c r="X143" s="1"/>
      <c r="Y143" s="1"/>
      <c r="Z143" s="1"/>
    </row>
    <row r="144" spans="1:26" ht="12.75" customHeight="1" x14ac:dyDescent="0.25">
      <c r="B144" s="258"/>
      <c r="C144" s="250" t="s">
        <v>155</v>
      </c>
      <c r="D144" s="246"/>
      <c r="E144" s="22" t="s">
        <v>491</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58"/>
      <c r="C145" s="232" t="s">
        <v>370</v>
      </c>
      <c r="D145" s="20" t="s">
        <v>156</v>
      </c>
      <c r="E145" s="29"/>
      <c r="F145" s="24"/>
      <c r="G145" s="24"/>
      <c r="H145" s="125"/>
      <c r="I145" s="255"/>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58"/>
      <c r="C146" s="233" t="s">
        <v>370</v>
      </c>
      <c r="D146" s="19" t="s">
        <v>157</v>
      </c>
      <c r="E146" s="30"/>
      <c r="F146" s="25"/>
      <c r="G146" s="25"/>
      <c r="H146" s="123"/>
      <c r="I146" s="255"/>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58"/>
      <c r="C147" s="233" t="s">
        <v>370</v>
      </c>
      <c r="D147" s="19" t="s">
        <v>158</v>
      </c>
      <c r="E147" s="30"/>
      <c r="F147" s="25"/>
      <c r="G147" s="25"/>
      <c r="H147" s="123"/>
      <c r="I147" s="255"/>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59"/>
      <c r="C148" s="235"/>
      <c r="D148" s="21"/>
      <c r="E148" s="31"/>
      <c r="F148" s="26"/>
      <c r="G148" s="26"/>
      <c r="H148" s="124"/>
      <c r="I148" s="256"/>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1"/>
      <c r="D149" s="261"/>
      <c r="E149" s="261"/>
      <c r="F149" s="261"/>
      <c r="G149" s="261"/>
      <c r="H149" s="261"/>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57" t="s">
        <v>159</v>
      </c>
      <c r="C150" s="253" t="s">
        <v>160</v>
      </c>
      <c r="D150" s="252"/>
      <c r="E150" s="5" t="s">
        <v>491</v>
      </c>
      <c r="F150" s="18">
        <v>3</v>
      </c>
      <c r="G150" s="18">
        <f>IFERROR(VLOOKUP(E150,AnswerCTBL,2,FALSE),0)</f>
        <v>0.2</v>
      </c>
      <c r="H150" s="109">
        <f>IFERROR(AVERAGE(G150,G154,G158),0)</f>
        <v>0.3</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58"/>
      <c r="C151" s="232" t="s">
        <v>370</v>
      </c>
      <c r="D151" s="20" t="s">
        <v>161</v>
      </c>
      <c r="E151" s="29"/>
      <c r="F151" s="24"/>
      <c r="G151" s="24"/>
      <c r="H151" s="125"/>
      <c r="I151" s="255"/>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58"/>
      <c r="C152" s="233" t="s">
        <v>370</v>
      </c>
      <c r="D152" s="19" t="s">
        <v>162</v>
      </c>
      <c r="E152" s="30"/>
      <c r="F152" s="25"/>
      <c r="G152" s="25"/>
      <c r="H152" s="123"/>
      <c r="I152" s="255"/>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58"/>
      <c r="C153" s="235"/>
      <c r="D153" s="21"/>
      <c r="E153" s="31"/>
      <c r="F153" s="26"/>
      <c r="G153" s="26"/>
      <c r="H153" s="124"/>
      <c r="I153" s="256"/>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58"/>
      <c r="C154" s="250" t="s">
        <v>163</v>
      </c>
      <c r="D154" s="246"/>
      <c r="E154" s="22" t="s">
        <v>492</v>
      </c>
      <c r="F154" s="18">
        <v>4</v>
      </c>
      <c r="G154" s="18">
        <f>IFERROR(VLOOKUP(E154,AnswerCTBL,2,FALSE),0)</f>
        <v>0.5</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58"/>
      <c r="C155" s="232" t="s">
        <v>370</v>
      </c>
      <c r="D155" s="20" t="s">
        <v>164</v>
      </c>
      <c r="E155" s="29"/>
      <c r="F155" s="24"/>
      <c r="G155" s="24"/>
      <c r="H155" s="125"/>
      <c r="I155" s="255"/>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58"/>
      <c r="C156" s="233" t="s">
        <v>370</v>
      </c>
      <c r="D156" s="19" t="s">
        <v>165</v>
      </c>
      <c r="E156" s="30"/>
      <c r="F156" s="25"/>
      <c r="G156" s="25"/>
      <c r="H156" s="123"/>
      <c r="I156" s="255"/>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58"/>
      <c r="C157" s="235"/>
      <c r="D157" s="21"/>
      <c r="E157" s="31"/>
      <c r="F157" s="26"/>
      <c r="G157" s="26"/>
      <c r="H157" s="124"/>
      <c r="I157" s="256"/>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58"/>
      <c r="C158" s="250" t="s">
        <v>166</v>
      </c>
      <c r="D158" s="246"/>
      <c r="E158" s="22" t="s">
        <v>491</v>
      </c>
      <c r="F158" s="18">
        <v>5</v>
      </c>
      <c r="G158" s="18">
        <f>IFERROR(VLOOKUP(E158,AnswerCTBL,2,FALSE),0)</f>
        <v>0.2</v>
      </c>
      <c r="H158" s="109"/>
      <c r="I158" s="254"/>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58"/>
      <c r="C159" s="232" t="s">
        <v>370</v>
      </c>
      <c r="D159" s="20" t="s">
        <v>167</v>
      </c>
      <c r="E159" s="29"/>
      <c r="F159" s="24"/>
      <c r="G159" s="24"/>
      <c r="H159" s="125"/>
      <c r="I159" s="255"/>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59"/>
      <c r="C160" s="235"/>
      <c r="D160" s="21"/>
      <c r="E160" s="31"/>
      <c r="F160" s="26"/>
      <c r="G160" s="26"/>
      <c r="H160" s="124"/>
      <c r="I160" s="256"/>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0"/>
      <c r="C161" s="261"/>
      <c r="D161" s="261"/>
      <c r="E161" s="261"/>
      <c r="F161" s="261"/>
      <c r="G161" s="261"/>
      <c r="H161" s="261"/>
      <c r="I161" s="262"/>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57" t="s">
        <v>168</v>
      </c>
      <c r="C162" s="253" t="s">
        <v>169</v>
      </c>
      <c r="D162" s="252"/>
      <c r="E162" s="5" t="s">
        <v>491</v>
      </c>
      <c r="F162" s="18">
        <v>6</v>
      </c>
      <c r="G162" s="18">
        <f>IFERROR(VLOOKUP(E162,AnswerCTBL,2,FALSE),0)</f>
        <v>0.2</v>
      </c>
      <c r="H162" s="109">
        <f>IFERROR(AVERAGE(G162,G166),0)</f>
        <v>0.2</v>
      </c>
      <c r="I162" s="254"/>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58"/>
      <c r="C163" s="232" t="s">
        <v>370</v>
      </c>
      <c r="D163" s="20" t="s">
        <v>170</v>
      </c>
      <c r="E163" s="29"/>
      <c r="F163" s="24"/>
      <c r="G163" s="24"/>
      <c r="H163" s="125"/>
      <c r="I163" s="255"/>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58"/>
      <c r="C164" s="233" t="s">
        <v>370</v>
      </c>
      <c r="D164" s="19" t="s">
        <v>171</v>
      </c>
      <c r="E164" s="30"/>
      <c r="F164" s="25"/>
      <c r="G164" s="25"/>
      <c r="H164" s="123"/>
      <c r="I164" s="255"/>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58"/>
      <c r="C165" s="235"/>
      <c r="D165" s="21"/>
      <c r="E165" s="31"/>
      <c r="F165" s="26"/>
      <c r="G165" s="26"/>
      <c r="H165" s="124"/>
      <c r="I165" s="256"/>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58"/>
      <c r="C166" s="250" t="s">
        <v>413</v>
      </c>
      <c r="D166" s="246"/>
      <c r="E166" s="22" t="s">
        <v>491</v>
      </c>
      <c r="F166" s="18">
        <v>7</v>
      </c>
      <c r="G166" s="18">
        <f>IFERROR(VLOOKUP(E166,AnswerCTBL,2,FALSE),0)</f>
        <v>0.2</v>
      </c>
      <c r="H166" s="109"/>
      <c r="I166" s="254"/>
      <c r="J166" s="11"/>
      <c r="K166" s="1"/>
      <c r="L166" s="141"/>
      <c r="M166" s="141"/>
      <c r="N166" s="141"/>
      <c r="O166" s="141"/>
      <c r="P166" s="141"/>
      <c r="Q166" s="1"/>
      <c r="R166" s="1"/>
      <c r="S166" s="1"/>
      <c r="T166" s="1"/>
      <c r="U166" s="1"/>
      <c r="V166" s="1"/>
      <c r="W166" s="1"/>
      <c r="X166" s="1"/>
      <c r="Y166" s="1"/>
      <c r="Z166" s="1"/>
    </row>
    <row r="167" spans="2:26" customFormat="1" ht="26.25" x14ac:dyDescent="0.25">
      <c r="B167" s="258"/>
      <c r="C167" s="232" t="s">
        <v>370</v>
      </c>
      <c r="D167" s="20" t="s">
        <v>172</v>
      </c>
      <c r="E167" s="29"/>
      <c r="F167" s="24"/>
      <c r="G167" s="24"/>
      <c r="H167" s="125"/>
      <c r="I167" s="255"/>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58"/>
      <c r="C168" s="233" t="s">
        <v>370</v>
      </c>
      <c r="D168" s="19" t="s">
        <v>173</v>
      </c>
      <c r="E168" s="30"/>
      <c r="F168" s="25"/>
      <c r="G168" s="25"/>
      <c r="H168" s="123"/>
      <c r="I168" s="255"/>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58"/>
      <c r="C169" s="233" t="s">
        <v>370</v>
      </c>
      <c r="D169" s="19" t="s">
        <v>174</v>
      </c>
      <c r="E169" s="30"/>
      <c r="F169" s="25"/>
      <c r="G169" s="25"/>
      <c r="H169" s="123"/>
      <c r="I169" s="255"/>
      <c r="J169" s="11"/>
      <c r="K169" s="1"/>
      <c r="L169" s="141"/>
      <c r="M169" s="141"/>
      <c r="N169" s="141"/>
      <c r="O169" s="141"/>
      <c r="P169" s="141"/>
      <c r="Q169" s="1"/>
      <c r="R169" s="1"/>
      <c r="S169" s="1"/>
      <c r="T169" s="1"/>
      <c r="U169" s="1"/>
      <c r="V169" s="1"/>
      <c r="W169" s="1"/>
      <c r="X169" s="1"/>
      <c r="Y169" s="1"/>
      <c r="Z169" s="1"/>
    </row>
    <row r="170" spans="2:26" customFormat="1" ht="26.25" x14ac:dyDescent="0.25">
      <c r="B170" s="258"/>
      <c r="C170" s="233" t="s">
        <v>370</v>
      </c>
      <c r="D170" s="19" t="s">
        <v>175</v>
      </c>
      <c r="E170" s="30"/>
      <c r="F170" s="25"/>
      <c r="G170" s="25"/>
      <c r="H170" s="123"/>
      <c r="I170" s="255"/>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59"/>
      <c r="C171" s="235"/>
      <c r="D171" s="21"/>
      <c r="E171" s="31"/>
      <c r="F171" s="26"/>
      <c r="G171" s="26"/>
      <c r="H171" s="124"/>
      <c r="I171" s="256"/>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57" t="s">
        <v>177</v>
      </c>
      <c r="C173" s="253" t="s">
        <v>337</v>
      </c>
      <c r="D173" s="252"/>
      <c r="E173" s="5"/>
      <c r="F173" s="18">
        <v>8</v>
      </c>
      <c r="G173" s="18">
        <f>IFERROR(VLOOKUP(E173,AnswerCTBL,2,FALSE),0)</f>
        <v>0</v>
      </c>
      <c r="H173" s="109">
        <f>IFERROR(AVERAGE(G173,G179),0)</f>
        <v>0</v>
      </c>
      <c r="I173" s="254"/>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2">
      <c r="B174" s="258"/>
      <c r="C174" s="232" t="s">
        <v>370</v>
      </c>
      <c r="D174" s="20" t="s">
        <v>178</v>
      </c>
      <c r="E174" s="29"/>
      <c r="F174" s="24"/>
      <c r="G174" s="24"/>
      <c r="H174" s="125"/>
      <c r="I174" s="255"/>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58"/>
      <c r="C175" s="233" t="s">
        <v>370</v>
      </c>
      <c r="D175" s="19" t="s">
        <v>179</v>
      </c>
      <c r="E175" s="30"/>
      <c r="F175" s="25"/>
      <c r="G175" s="25"/>
      <c r="H175" s="123"/>
      <c r="I175" s="255"/>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58"/>
      <c r="C176" s="233" t="s">
        <v>370</v>
      </c>
      <c r="D176" s="19" t="s">
        <v>180</v>
      </c>
      <c r="E176" s="30"/>
      <c r="F176" s="25"/>
      <c r="G176" s="25"/>
      <c r="H176" s="123"/>
      <c r="I176" s="255"/>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58"/>
      <c r="C177" s="233" t="s">
        <v>370</v>
      </c>
      <c r="D177" s="19" t="s">
        <v>181</v>
      </c>
      <c r="E177" s="30"/>
      <c r="F177" s="25"/>
      <c r="G177" s="25"/>
      <c r="H177" s="123"/>
      <c r="I177" s="255"/>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58"/>
      <c r="C178" s="235"/>
      <c r="D178" s="21"/>
      <c r="E178" s="31"/>
      <c r="F178" s="26"/>
      <c r="G178" s="26"/>
      <c r="H178" s="124"/>
      <c r="I178" s="256"/>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58"/>
      <c r="C179" s="250" t="s">
        <v>182</v>
      </c>
      <c r="D179" s="246"/>
      <c r="E179" s="22"/>
      <c r="F179" s="18">
        <v>9</v>
      </c>
      <c r="G179" s="18">
        <f>IFERROR(VLOOKUP(E179,AnswerFTBL,2,FALSE),0)</f>
        <v>0</v>
      </c>
      <c r="H179" s="109"/>
      <c r="I179" s="254"/>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58"/>
      <c r="C180" s="232" t="s">
        <v>370</v>
      </c>
      <c r="D180" s="20" t="s">
        <v>183</v>
      </c>
      <c r="E180" s="29"/>
      <c r="F180" s="24"/>
      <c r="G180" s="24"/>
      <c r="H180" s="125"/>
      <c r="I180" s="255"/>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58"/>
      <c r="C181" s="233" t="s">
        <v>370</v>
      </c>
      <c r="D181" s="19" t="s">
        <v>184</v>
      </c>
      <c r="E181" s="30"/>
      <c r="F181" s="25"/>
      <c r="G181" s="25"/>
      <c r="H181" s="123"/>
      <c r="I181" s="255"/>
      <c r="J181" s="11"/>
      <c r="K181" s="1"/>
      <c r="L181" s="141"/>
      <c r="M181" s="141"/>
      <c r="N181" s="141"/>
      <c r="O181" s="141"/>
      <c r="P181" s="141"/>
      <c r="Q181" s="1"/>
      <c r="R181" s="1"/>
      <c r="S181" s="1"/>
      <c r="T181" s="1"/>
      <c r="U181" s="1"/>
      <c r="V181" s="1"/>
      <c r="W181" s="1"/>
      <c r="X181" s="1"/>
      <c r="Y181" s="1"/>
      <c r="Z181" s="1"/>
    </row>
    <row r="182" spans="2:26" customFormat="1" ht="26.25" x14ac:dyDescent="0.25">
      <c r="B182" s="258"/>
      <c r="C182" s="233" t="s">
        <v>370</v>
      </c>
      <c r="D182" s="19" t="s">
        <v>185</v>
      </c>
      <c r="E182" s="30"/>
      <c r="F182" s="25"/>
      <c r="G182" s="25"/>
      <c r="H182" s="123"/>
      <c r="I182" s="255"/>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59"/>
      <c r="C183" s="235"/>
      <c r="D183" s="21"/>
      <c r="E183" s="31"/>
      <c r="F183" s="26"/>
      <c r="G183" s="26"/>
      <c r="H183" s="124"/>
      <c r="I183" s="256"/>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0"/>
      <c r="C184" s="261"/>
      <c r="D184" s="261"/>
      <c r="E184" s="261"/>
      <c r="F184" s="261"/>
      <c r="G184" s="261"/>
      <c r="H184" s="261"/>
      <c r="I184" s="262"/>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57" t="s">
        <v>186</v>
      </c>
      <c r="C185" s="253" t="s">
        <v>338</v>
      </c>
      <c r="D185" s="252"/>
      <c r="E185" s="5"/>
      <c r="F185" s="18">
        <v>10</v>
      </c>
      <c r="G185" s="18">
        <f>IFERROR(VLOOKUP(E185,AnswerCTBL,2,FALSE),0)</f>
        <v>0</v>
      </c>
      <c r="H185" s="109">
        <f>IFERROR(AVERAGE(G185,G192),0)</f>
        <v>0</v>
      </c>
      <c r="I185" s="254"/>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58"/>
      <c r="C186" s="232" t="s">
        <v>370</v>
      </c>
      <c r="D186" s="20" t="s">
        <v>187</v>
      </c>
      <c r="E186" s="29"/>
      <c r="F186" s="24"/>
      <c r="G186" s="24"/>
      <c r="H186" s="125"/>
      <c r="I186" s="255"/>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58"/>
      <c r="C187" s="233" t="s">
        <v>370</v>
      </c>
      <c r="D187" s="19" t="s">
        <v>188</v>
      </c>
      <c r="E187" s="30"/>
      <c r="F187" s="25"/>
      <c r="G187" s="25"/>
      <c r="H187" s="123"/>
      <c r="I187" s="255"/>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58"/>
      <c r="C188" s="233" t="s">
        <v>370</v>
      </c>
      <c r="D188" s="19" t="s">
        <v>189</v>
      </c>
      <c r="E188" s="30"/>
      <c r="F188" s="25"/>
      <c r="G188" s="25"/>
      <c r="H188" s="123"/>
      <c r="I188" s="255"/>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58"/>
      <c r="C189" s="233" t="s">
        <v>370</v>
      </c>
      <c r="D189" s="19" t="s">
        <v>190</v>
      </c>
      <c r="E189" s="30"/>
      <c r="F189" s="25"/>
      <c r="G189" s="25"/>
      <c r="H189" s="123"/>
      <c r="I189" s="255"/>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58"/>
      <c r="C190" s="233" t="s">
        <v>370</v>
      </c>
      <c r="D190" s="19" t="s">
        <v>191</v>
      </c>
      <c r="E190" s="30"/>
      <c r="F190" s="25"/>
      <c r="G190" s="25"/>
      <c r="H190" s="123"/>
      <c r="I190" s="255"/>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58"/>
      <c r="C191" s="235"/>
      <c r="D191" s="21"/>
      <c r="E191" s="31"/>
      <c r="F191" s="26"/>
      <c r="G191" s="26"/>
      <c r="H191" s="124"/>
      <c r="I191" s="256"/>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58"/>
      <c r="C192" s="250" t="s">
        <v>339</v>
      </c>
      <c r="D192" s="246"/>
      <c r="E192" s="22"/>
      <c r="F192" s="18">
        <v>11</v>
      </c>
      <c r="G192" s="18">
        <f>IFERROR(VLOOKUP(E192,AnswerCTBL,2,FALSE),0)</f>
        <v>0</v>
      </c>
      <c r="H192" s="109"/>
      <c r="I192" s="254"/>
      <c r="J192" s="11"/>
      <c r="K192" s="1"/>
      <c r="L192" s="141"/>
      <c r="M192" s="141"/>
      <c r="N192" s="141"/>
      <c r="O192" s="141"/>
      <c r="P192" s="141"/>
      <c r="Q192" s="1"/>
      <c r="R192" s="1"/>
      <c r="S192" s="1"/>
      <c r="T192" s="1"/>
      <c r="U192" s="1"/>
      <c r="V192" s="1"/>
      <c r="W192" s="1"/>
      <c r="X192" s="1"/>
      <c r="Y192" s="1"/>
      <c r="Z192" s="1"/>
    </row>
    <row r="193" spans="2:26" customFormat="1" ht="26.25" x14ac:dyDescent="0.25">
      <c r="B193" s="258"/>
      <c r="C193" s="232" t="s">
        <v>370</v>
      </c>
      <c r="D193" s="20" t="s">
        <v>192</v>
      </c>
      <c r="E193" s="29"/>
      <c r="F193" s="24"/>
      <c r="G193" s="24"/>
      <c r="H193" s="125"/>
      <c r="I193" s="255"/>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59"/>
      <c r="C194" s="235"/>
      <c r="D194" s="21"/>
      <c r="E194" s="31"/>
      <c r="F194" s="26"/>
      <c r="G194" s="26"/>
      <c r="H194" s="124"/>
      <c r="I194" s="256"/>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0"/>
      <c r="C195" s="261"/>
      <c r="D195" s="261"/>
      <c r="E195" s="261"/>
      <c r="F195" s="261"/>
      <c r="G195" s="261"/>
      <c r="H195" s="261"/>
      <c r="I195" s="262"/>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57" t="s">
        <v>193</v>
      </c>
      <c r="C196" s="253" t="s">
        <v>340</v>
      </c>
      <c r="D196" s="252"/>
      <c r="E196" s="5"/>
      <c r="F196" s="18">
        <v>12</v>
      </c>
      <c r="G196" s="18">
        <f>IFERROR(VLOOKUP(E196,AnswerCTBL,2,FALSE),0)</f>
        <v>0</v>
      </c>
      <c r="H196" s="109">
        <f>IFERROR(AVERAGE(G196,G199),0)</f>
        <v>0</v>
      </c>
      <c r="I196" s="254"/>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58"/>
      <c r="C197" s="232" t="s">
        <v>370</v>
      </c>
      <c r="D197" s="20" t="s">
        <v>194</v>
      </c>
      <c r="E197" s="29"/>
      <c r="F197" s="24"/>
      <c r="G197" s="24"/>
      <c r="H197" s="125"/>
      <c r="I197" s="255"/>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58"/>
      <c r="C198" s="235"/>
      <c r="D198" s="21"/>
      <c r="E198" s="31"/>
      <c r="F198" s="26"/>
      <c r="G198" s="26"/>
      <c r="H198" s="124"/>
      <c r="I198" s="256"/>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58"/>
      <c r="C199" s="250" t="s">
        <v>341</v>
      </c>
      <c r="D199" s="246"/>
      <c r="E199" s="22"/>
      <c r="F199" s="18">
        <v>13</v>
      </c>
      <c r="G199" s="18">
        <f>IFERROR(VLOOKUP(E199,AnswerDTBL,2,FALSE),0)</f>
        <v>0</v>
      </c>
      <c r="H199" s="109"/>
      <c r="I199" s="254"/>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58"/>
      <c r="C200" s="232" t="s">
        <v>370</v>
      </c>
      <c r="D200" s="20" t="s">
        <v>195</v>
      </c>
      <c r="E200" s="29"/>
      <c r="F200" s="24"/>
      <c r="G200" s="24"/>
      <c r="H200" s="125"/>
      <c r="I200" s="255"/>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58"/>
      <c r="C201" s="233" t="s">
        <v>370</v>
      </c>
      <c r="D201" s="19" t="s">
        <v>196</v>
      </c>
      <c r="E201" s="30"/>
      <c r="F201" s="25"/>
      <c r="G201" s="25"/>
      <c r="H201" s="123"/>
      <c r="I201" s="255"/>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58"/>
      <c r="C202" s="233" t="s">
        <v>370</v>
      </c>
      <c r="D202" s="19" t="s">
        <v>197</v>
      </c>
      <c r="E202" s="30"/>
      <c r="F202" s="25"/>
      <c r="G202" s="25"/>
      <c r="H202" s="123"/>
      <c r="I202" s="255"/>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58"/>
      <c r="C203" s="233" t="s">
        <v>370</v>
      </c>
      <c r="D203" s="19" t="s">
        <v>198</v>
      </c>
      <c r="E203" s="30"/>
      <c r="F203" s="25"/>
      <c r="G203" s="25"/>
      <c r="H203" s="123"/>
      <c r="I203" s="255"/>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59"/>
      <c r="C204" s="235"/>
      <c r="D204" s="21"/>
      <c r="E204" s="31"/>
      <c r="F204" s="26"/>
      <c r="G204" s="26"/>
      <c r="H204" s="124"/>
      <c r="I204" s="256"/>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57" t="s">
        <v>200</v>
      </c>
      <c r="C206" s="253" t="s">
        <v>201</v>
      </c>
      <c r="D206" s="252"/>
      <c r="E206" s="5"/>
      <c r="F206" s="18">
        <v>14</v>
      </c>
      <c r="G206" s="18">
        <f>IFERROR(VLOOKUP(E206,AnswerFTBL,2,FALSE),0)</f>
        <v>0</v>
      </c>
      <c r="H206" s="109">
        <f>IFERROR(AVERAGE(G206,G211),0)</f>
        <v>0</v>
      </c>
      <c r="I206" s="254"/>
      <c r="J206" s="327">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2">
      <c r="B207" s="258"/>
      <c r="C207" s="232" t="s">
        <v>370</v>
      </c>
      <c r="D207" s="20" t="s">
        <v>202</v>
      </c>
      <c r="E207" s="29"/>
      <c r="F207" s="24"/>
      <c r="G207" s="24"/>
      <c r="H207" s="125"/>
      <c r="I207" s="255"/>
      <c r="J207" s="328"/>
      <c r="K207" s="1"/>
      <c r="L207" s="141"/>
      <c r="M207" s="141"/>
      <c r="N207" s="141"/>
      <c r="O207" s="141"/>
      <c r="P207" s="141"/>
      <c r="Q207" s="1"/>
      <c r="R207" s="1"/>
      <c r="S207" s="1"/>
      <c r="T207" s="1"/>
      <c r="U207" s="1"/>
      <c r="V207" s="1"/>
      <c r="W207" s="1"/>
      <c r="X207" s="1"/>
      <c r="Y207" s="1"/>
      <c r="Z207" s="1"/>
    </row>
    <row r="208" spans="2:26" customFormat="1" ht="25.5" x14ac:dyDescent="0.2">
      <c r="B208" s="258"/>
      <c r="C208" s="233" t="s">
        <v>370</v>
      </c>
      <c r="D208" s="19" t="s">
        <v>203</v>
      </c>
      <c r="E208" s="30"/>
      <c r="F208" s="25"/>
      <c r="G208" s="25"/>
      <c r="H208" s="123"/>
      <c r="I208" s="255"/>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58"/>
      <c r="C209" s="233" t="s">
        <v>370</v>
      </c>
      <c r="D209" s="19" t="s">
        <v>204</v>
      </c>
      <c r="E209" s="30"/>
      <c r="F209" s="25"/>
      <c r="G209" s="25"/>
      <c r="H209" s="123"/>
      <c r="I209" s="255"/>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58"/>
      <c r="C210" s="235"/>
      <c r="D210" s="21"/>
      <c r="E210" s="31"/>
      <c r="F210" s="26"/>
      <c r="G210" s="26"/>
      <c r="H210" s="124"/>
      <c r="I210" s="256"/>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58"/>
      <c r="C211" s="250" t="s">
        <v>342</v>
      </c>
      <c r="D211" s="246"/>
      <c r="E211" s="22"/>
      <c r="F211" s="18">
        <v>15</v>
      </c>
      <c r="G211" s="18">
        <f>IFERROR(VLOOKUP(E211,AnswerCTBL,2,FALSE),0)</f>
        <v>0</v>
      </c>
      <c r="H211" s="109"/>
      <c r="I211" s="254"/>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58"/>
      <c r="C212" s="232" t="s">
        <v>370</v>
      </c>
      <c r="D212" s="20" t="s">
        <v>205</v>
      </c>
      <c r="E212" s="29"/>
      <c r="F212" s="24"/>
      <c r="G212" s="24"/>
      <c r="H212" s="125"/>
      <c r="I212" s="255"/>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58"/>
      <c r="C213" s="233" t="s">
        <v>370</v>
      </c>
      <c r="D213" s="19" t="s">
        <v>206</v>
      </c>
      <c r="E213" s="30"/>
      <c r="F213" s="25"/>
      <c r="G213" s="25"/>
      <c r="H213" s="123"/>
      <c r="I213" s="255"/>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59"/>
      <c r="C214" s="235"/>
      <c r="D214" s="21"/>
      <c r="E214" s="31"/>
      <c r="F214" s="26"/>
      <c r="G214" s="26"/>
      <c r="H214" s="124"/>
      <c r="I214" s="256"/>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0"/>
      <c r="C215" s="261"/>
      <c r="D215" s="261"/>
      <c r="E215" s="261"/>
      <c r="F215" s="261"/>
      <c r="G215" s="261"/>
      <c r="H215" s="261"/>
      <c r="I215" s="262"/>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57" t="s">
        <v>207</v>
      </c>
      <c r="C216" s="253" t="s">
        <v>208</v>
      </c>
      <c r="D216" s="252"/>
      <c r="E216" s="5"/>
      <c r="F216" s="18">
        <v>16</v>
      </c>
      <c r="G216" s="18">
        <f>IFERROR(VLOOKUP(E216,AnswerGTBL,2,FALSE),0)</f>
        <v>0</v>
      </c>
      <c r="H216" s="109">
        <f>IFERROR(AVERAGE(G216,G223),0)</f>
        <v>0</v>
      </c>
      <c r="I216" s="254"/>
      <c r="J216" s="11"/>
      <c r="K216" s="1"/>
      <c r="L216" s="141"/>
      <c r="M216" s="141"/>
      <c r="N216" s="141"/>
      <c r="O216" s="141"/>
      <c r="P216" s="141"/>
      <c r="Q216" s="1"/>
      <c r="R216" s="1"/>
      <c r="S216" s="1"/>
      <c r="T216" s="1"/>
      <c r="U216" s="1"/>
      <c r="V216" s="1"/>
      <c r="W216" s="1"/>
      <c r="X216" s="1"/>
      <c r="Y216" s="1"/>
      <c r="Z216" s="1"/>
    </row>
    <row r="217" spans="2:26" customFormat="1" ht="26.25" x14ac:dyDescent="0.25">
      <c r="B217" s="258"/>
      <c r="C217" s="232" t="s">
        <v>370</v>
      </c>
      <c r="D217" s="20" t="s">
        <v>496</v>
      </c>
      <c r="E217" s="29"/>
      <c r="F217" s="24"/>
      <c r="G217" s="24"/>
      <c r="H217" s="125"/>
      <c r="I217" s="255"/>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58"/>
      <c r="C218" s="233" t="s">
        <v>370</v>
      </c>
      <c r="D218" s="19" t="s">
        <v>209</v>
      </c>
      <c r="E218" s="30"/>
      <c r="F218" s="25"/>
      <c r="G218" s="25"/>
      <c r="H218" s="123"/>
      <c r="I218" s="255"/>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58"/>
      <c r="C219" s="233" t="s">
        <v>370</v>
      </c>
      <c r="D219" s="19" t="s">
        <v>210</v>
      </c>
      <c r="E219" s="30"/>
      <c r="F219" s="25"/>
      <c r="G219" s="25"/>
      <c r="H219" s="123"/>
      <c r="I219" s="255"/>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58"/>
      <c r="C220" s="233" t="s">
        <v>370</v>
      </c>
      <c r="D220" s="19" t="s">
        <v>211</v>
      </c>
      <c r="E220" s="30"/>
      <c r="F220" s="25"/>
      <c r="G220" s="25"/>
      <c r="H220" s="123"/>
      <c r="I220" s="255"/>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58"/>
      <c r="C221" s="233" t="s">
        <v>370</v>
      </c>
      <c r="D221" s="19" t="s">
        <v>212</v>
      </c>
      <c r="E221" s="30"/>
      <c r="F221" s="25"/>
      <c r="G221" s="25"/>
      <c r="H221" s="123"/>
      <c r="I221" s="255"/>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58"/>
      <c r="C222" s="235"/>
      <c r="D222" s="21"/>
      <c r="E222" s="31"/>
      <c r="F222" s="26"/>
      <c r="G222" s="26"/>
      <c r="H222" s="124"/>
      <c r="I222" s="256"/>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58"/>
      <c r="C223" s="250" t="s">
        <v>213</v>
      </c>
      <c r="D223" s="246"/>
      <c r="E223" s="22"/>
      <c r="F223" s="18">
        <v>17</v>
      </c>
      <c r="G223" s="18">
        <f>IFERROR(VLOOKUP(E223,AnswerFTBL,2,FALSE),0)</f>
        <v>0</v>
      </c>
      <c r="H223" s="109"/>
      <c r="I223" s="254"/>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58"/>
      <c r="C224" s="232" t="s">
        <v>370</v>
      </c>
      <c r="D224" s="20" t="s">
        <v>214</v>
      </c>
      <c r="E224" s="29"/>
      <c r="F224" s="24"/>
      <c r="G224" s="24"/>
      <c r="H224" s="125"/>
      <c r="I224" s="255"/>
      <c r="J224" s="11"/>
      <c r="K224" s="1"/>
      <c r="L224" s="141"/>
      <c r="M224" s="141"/>
      <c r="N224" s="141"/>
      <c r="O224" s="141"/>
      <c r="P224" s="141"/>
      <c r="Q224" s="1"/>
      <c r="R224" s="1"/>
      <c r="S224" s="1"/>
      <c r="T224" s="1"/>
      <c r="U224" s="1"/>
      <c r="V224" s="1"/>
      <c r="W224" s="1"/>
      <c r="X224" s="1"/>
      <c r="Y224" s="1"/>
      <c r="Z224" s="1"/>
    </row>
    <row r="225" spans="2:26" customFormat="1" ht="26.25" x14ac:dyDescent="0.25">
      <c r="B225" s="258"/>
      <c r="C225" s="233" t="s">
        <v>370</v>
      </c>
      <c r="D225" s="19" t="s">
        <v>215</v>
      </c>
      <c r="E225" s="30"/>
      <c r="F225" s="25"/>
      <c r="G225" s="25"/>
      <c r="H225" s="123"/>
      <c r="I225" s="255"/>
      <c r="J225" s="11"/>
      <c r="K225" s="1"/>
      <c r="L225" s="141"/>
      <c r="M225" s="141"/>
      <c r="N225" s="141"/>
      <c r="O225" s="141"/>
      <c r="P225" s="141"/>
      <c r="Q225" s="1"/>
      <c r="R225" s="1"/>
      <c r="S225" s="1"/>
      <c r="T225" s="1"/>
      <c r="U225" s="1"/>
      <c r="V225" s="1"/>
      <c r="W225" s="1"/>
      <c r="X225" s="1"/>
      <c r="Y225" s="1"/>
      <c r="Z225" s="1"/>
    </row>
    <row r="226" spans="2:26" customFormat="1" ht="26.25" x14ac:dyDescent="0.25">
      <c r="B226" s="258"/>
      <c r="C226" s="233" t="s">
        <v>370</v>
      </c>
      <c r="D226" s="19" t="s">
        <v>216</v>
      </c>
      <c r="E226" s="30"/>
      <c r="F226" s="25"/>
      <c r="G226" s="25"/>
      <c r="H226" s="123"/>
      <c r="I226" s="255"/>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59"/>
      <c r="C227" s="235"/>
      <c r="D227" s="21"/>
      <c r="E227" s="31"/>
      <c r="F227" s="26"/>
      <c r="G227" s="26"/>
      <c r="H227" s="124"/>
      <c r="I227" s="256"/>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0"/>
      <c r="C228" s="261"/>
      <c r="D228" s="261"/>
      <c r="E228" s="261"/>
      <c r="F228" s="261"/>
      <c r="G228" s="261"/>
      <c r="H228" s="261"/>
      <c r="I228" s="262"/>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57" t="s">
        <v>217</v>
      </c>
      <c r="C229" s="253" t="s">
        <v>343</v>
      </c>
      <c r="D229" s="252"/>
      <c r="E229" s="5"/>
      <c r="F229" s="18">
        <v>18</v>
      </c>
      <c r="G229" s="18">
        <f>IFERROR(VLOOKUP(E229,AnswerCTBL,2,FALSE),0)</f>
        <v>0</v>
      </c>
      <c r="H229" s="109">
        <f>IFERROR(AVERAGE(G229,G233),0)</f>
        <v>0</v>
      </c>
      <c r="I229" s="254"/>
      <c r="J229" s="11"/>
      <c r="K229" s="1"/>
      <c r="L229" s="141"/>
      <c r="M229" s="141"/>
      <c r="N229" s="141"/>
      <c r="O229" s="141"/>
      <c r="P229" s="141"/>
      <c r="Q229" s="1"/>
      <c r="R229" s="1"/>
      <c r="S229" s="1"/>
      <c r="T229" s="1"/>
      <c r="U229" s="1"/>
      <c r="V229" s="1"/>
      <c r="W229" s="1"/>
      <c r="X229" s="1"/>
      <c r="Y229" s="1"/>
      <c r="Z229" s="1"/>
    </row>
    <row r="230" spans="2:26" customFormat="1" ht="26.25" x14ac:dyDescent="0.25">
      <c r="B230" s="258"/>
      <c r="C230" s="232" t="s">
        <v>370</v>
      </c>
      <c r="D230" s="20" t="s">
        <v>218</v>
      </c>
      <c r="E230" s="29"/>
      <c r="F230" s="24"/>
      <c r="G230" s="24"/>
      <c r="H230" s="125"/>
      <c r="I230" s="255"/>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58"/>
      <c r="C231" s="233" t="s">
        <v>370</v>
      </c>
      <c r="D231" s="19" t="s">
        <v>219</v>
      </c>
      <c r="E231" s="30"/>
      <c r="F231" s="25"/>
      <c r="G231" s="25"/>
      <c r="H231" s="123"/>
      <c r="I231" s="255"/>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58"/>
      <c r="C232" s="235"/>
      <c r="D232" s="21"/>
      <c r="E232" s="31"/>
      <c r="F232" s="26"/>
      <c r="G232" s="26"/>
      <c r="H232" s="124"/>
      <c r="I232" s="256"/>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58"/>
      <c r="C233" s="250" t="s">
        <v>344</v>
      </c>
      <c r="D233" s="246"/>
      <c r="E233" s="22"/>
      <c r="F233" s="18">
        <v>19</v>
      </c>
      <c r="G233" s="18">
        <f>IFERROR(VLOOKUP(E233,AnswerDTBL,2,FALSE),0)</f>
        <v>0</v>
      </c>
      <c r="H233" s="109"/>
      <c r="I233" s="254"/>
      <c r="J233" s="11"/>
      <c r="K233" s="1"/>
      <c r="L233" s="141"/>
      <c r="M233" s="141"/>
      <c r="N233" s="141"/>
      <c r="O233" s="141"/>
      <c r="P233" s="141"/>
      <c r="Q233" s="1"/>
      <c r="R233" s="1"/>
      <c r="S233" s="1"/>
      <c r="T233" s="1"/>
      <c r="U233" s="1"/>
      <c r="V233" s="1"/>
      <c r="W233" s="1"/>
      <c r="X233" s="1"/>
      <c r="Y233" s="1"/>
      <c r="Z233" s="1"/>
    </row>
    <row r="234" spans="2:26" customFormat="1" ht="39" x14ac:dyDescent="0.25">
      <c r="B234" s="258"/>
      <c r="C234" s="232" t="s">
        <v>370</v>
      </c>
      <c r="D234" s="20" t="s">
        <v>220</v>
      </c>
      <c r="E234" s="29"/>
      <c r="F234" s="24"/>
      <c r="G234" s="24"/>
      <c r="H234" s="125"/>
      <c r="I234" s="255"/>
      <c r="J234" s="11"/>
      <c r="K234" s="1"/>
      <c r="L234" s="141"/>
      <c r="M234" s="141"/>
      <c r="N234" s="141"/>
      <c r="O234" s="141"/>
      <c r="P234" s="141"/>
      <c r="Q234" s="1"/>
      <c r="R234" s="1"/>
      <c r="S234" s="1"/>
      <c r="T234" s="1"/>
      <c r="U234" s="1"/>
      <c r="V234" s="1"/>
      <c r="W234" s="1"/>
      <c r="X234" s="1"/>
      <c r="Y234" s="1"/>
      <c r="Z234" s="1"/>
    </row>
    <row r="235" spans="2:26" customFormat="1" ht="26.25" x14ac:dyDescent="0.25">
      <c r="B235" s="258"/>
      <c r="C235" s="233" t="s">
        <v>370</v>
      </c>
      <c r="D235" s="19" t="s">
        <v>221</v>
      </c>
      <c r="E235" s="30"/>
      <c r="F235" s="25"/>
      <c r="G235" s="25"/>
      <c r="H235" s="123"/>
      <c r="I235" s="255"/>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59"/>
      <c r="C236" s="235"/>
      <c r="D236" s="21"/>
      <c r="E236" s="31"/>
      <c r="F236" s="26"/>
      <c r="G236" s="26"/>
      <c r="H236" s="124"/>
      <c r="I236" s="256"/>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68" t="s">
        <v>222</v>
      </c>
      <c r="C237" s="268"/>
      <c r="D237" s="268"/>
      <c r="E237" s="268"/>
      <c r="F237" s="268"/>
      <c r="G237" s="268"/>
      <c r="H237" s="268"/>
      <c r="I237" s="268"/>
      <c r="J237" s="268"/>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3" t="s">
        <v>224</v>
      </c>
      <c r="C239" s="253" t="s">
        <v>225</v>
      </c>
      <c r="D239" s="252"/>
      <c r="E239" s="5"/>
      <c r="F239" s="18">
        <v>1</v>
      </c>
      <c r="G239" s="18">
        <f>IFERROR(VLOOKUP(E239,AnswerCTBL,2,FALSE),0)</f>
        <v>0</v>
      </c>
      <c r="H239" s="109">
        <f>IFERROR(AVERAGE(G239,G247),0)</f>
        <v>0</v>
      </c>
      <c r="I239" s="254"/>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
      <c r="B240" s="264"/>
      <c r="C240" s="232" t="s">
        <v>370</v>
      </c>
      <c r="D240" s="20" t="s">
        <v>226</v>
      </c>
      <c r="E240" s="29"/>
      <c r="F240" s="24"/>
      <c r="G240" s="24"/>
      <c r="H240" s="125"/>
      <c r="I240" s="255"/>
      <c r="J240" s="319"/>
      <c r="K240" s="1"/>
      <c r="L240" s="141"/>
      <c r="M240" s="141"/>
      <c r="N240" s="141"/>
      <c r="O240" s="141"/>
      <c r="P240" s="141"/>
      <c r="Q240" s="1"/>
      <c r="R240" s="1"/>
      <c r="S240" s="1"/>
      <c r="T240" s="1"/>
      <c r="U240" s="1"/>
      <c r="V240" s="1"/>
      <c r="W240" s="1"/>
      <c r="X240" s="1"/>
      <c r="Y240" s="1"/>
      <c r="Z240" s="1"/>
    </row>
    <row r="241" spans="2:26" customFormat="1" ht="25.5" x14ac:dyDescent="0.2">
      <c r="B241" s="264"/>
      <c r="C241" s="233" t="s">
        <v>370</v>
      </c>
      <c r="D241" s="19" t="s">
        <v>227</v>
      </c>
      <c r="E241" s="30"/>
      <c r="F241" s="25"/>
      <c r="G241" s="25"/>
      <c r="H241" s="123"/>
      <c r="I241" s="255"/>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4"/>
      <c r="C242" s="233" t="s">
        <v>370</v>
      </c>
      <c r="D242" s="19" t="s">
        <v>228</v>
      </c>
      <c r="E242" s="30"/>
      <c r="F242" s="25"/>
      <c r="G242" s="25"/>
      <c r="H242" s="123"/>
      <c r="I242" s="255"/>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4"/>
      <c r="C243" s="233" t="s">
        <v>370</v>
      </c>
      <c r="D243" s="19" t="s">
        <v>229</v>
      </c>
      <c r="E243" s="30"/>
      <c r="F243" s="25"/>
      <c r="G243" s="25"/>
      <c r="H243" s="123"/>
      <c r="I243" s="255"/>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4"/>
      <c r="C244" s="233" t="s">
        <v>370</v>
      </c>
      <c r="D244" s="19" t="s">
        <v>230</v>
      </c>
      <c r="E244" s="30"/>
      <c r="F244" s="25"/>
      <c r="G244" s="25"/>
      <c r="H244" s="123"/>
      <c r="I244" s="255"/>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4"/>
      <c r="C245" s="233" t="s">
        <v>370</v>
      </c>
      <c r="D245" s="19" t="s">
        <v>231</v>
      </c>
      <c r="E245" s="30"/>
      <c r="F245" s="25"/>
      <c r="G245" s="25"/>
      <c r="H245" s="123"/>
      <c r="I245" s="255"/>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4"/>
      <c r="C246" s="235"/>
      <c r="D246" s="21"/>
      <c r="E246" s="31"/>
      <c r="F246" s="26"/>
      <c r="G246" s="26"/>
      <c r="H246" s="124"/>
      <c r="I246" s="256"/>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4"/>
      <c r="C247" s="250" t="s">
        <v>232</v>
      </c>
      <c r="D247" s="246"/>
      <c r="E247" s="22"/>
      <c r="F247" s="18">
        <v>2</v>
      </c>
      <c r="G247" s="18">
        <f>IFERROR(VLOOKUP(E247,AnswerCTBL,2,FALSE),0)</f>
        <v>0</v>
      </c>
      <c r="H247" s="109"/>
      <c r="I247" s="254"/>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4"/>
      <c r="C248" s="232" t="s">
        <v>370</v>
      </c>
      <c r="D248" s="20" t="s">
        <v>233</v>
      </c>
      <c r="E248" s="29"/>
      <c r="F248" s="24"/>
      <c r="G248" s="24"/>
      <c r="H248" s="125"/>
      <c r="I248" s="255"/>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4"/>
      <c r="C249" s="233" t="s">
        <v>370</v>
      </c>
      <c r="D249" s="19" t="s">
        <v>234</v>
      </c>
      <c r="E249" s="30"/>
      <c r="F249" s="25"/>
      <c r="G249" s="25"/>
      <c r="H249" s="123"/>
      <c r="I249" s="255"/>
      <c r="J249" s="11"/>
      <c r="K249" s="1"/>
      <c r="L249" s="141"/>
      <c r="M249" s="141"/>
      <c r="N249" s="141"/>
      <c r="O249" s="141"/>
      <c r="P249" s="141"/>
      <c r="Q249" s="1"/>
      <c r="R249" s="1"/>
      <c r="S249" s="1"/>
      <c r="T249" s="1"/>
      <c r="U249" s="1"/>
      <c r="V249" s="1"/>
      <c r="W249" s="1"/>
      <c r="X249" s="1"/>
      <c r="Y249" s="1"/>
      <c r="Z249" s="1"/>
    </row>
    <row r="250" spans="2:26" customFormat="1" ht="26.25" x14ac:dyDescent="0.25">
      <c r="B250" s="264"/>
      <c r="C250" s="233" t="s">
        <v>370</v>
      </c>
      <c r="D250" s="19" t="s">
        <v>235</v>
      </c>
      <c r="E250" s="30"/>
      <c r="F250" s="25"/>
      <c r="G250" s="25"/>
      <c r="H250" s="123"/>
      <c r="I250" s="255"/>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4"/>
      <c r="C251" s="233" t="s">
        <v>370</v>
      </c>
      <c r="D251" s="19" t="s">
        <v>236</v>
      </c>
      <c r="E251" s="30"/>
      <c r="F251" s="25"/>
      <c r="G251" s="25"/>
      <c r="H251" s="123"/>
      <c r="I251" s="255"/>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5"/>
      <c r="C252" s="235"/>
      <c r="D252" s="21"/>
      <c r="E252" s="31"/>
      <c r="F252" s="26"/>
      <c r="G252" s="26"/>
      <c r="H252" s="124"/>
      <c r="I252" s="256"/>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0"/>
      <c r="C253" s="261"/>
      <c r="D253" s="261"/>
      <c r="E253" s="261"/>
      <c r="F253" s="261"/>
      <c r="G253" s="261"/>
      <c r="H253" s="261"/>
      <c r="I253" s="262"/>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3" t="s">
        <v>237</v>
      </c>
      <c r="C254" s="253" t="s">
        <v>345</v>
      </c>
      <c r="D254" s="252"/>
      <c r="E254" s="5"/>
      <c r="F254" s="18">
        <v>3</v>
      </c>
      <c r="G254" s="18">
        <f>IFERROR(VLOOKUP(E254,AnswerCTBL,2,FALSE),0)</f>
        <v>0</v>
      </c>
      <c r="H254" s="109">
        <f>IFERROR(AVERAGE(G254,G259),0)</f>
        <v>0</v>
      </c>
      <c r="I254" s="254"/>
      <c r="J254" s="11"/>
      <c r="K254" s="1"/>
      <c r="L254" s="141"/>
      <c r="M254" s="141"/>
      <c r="N254" s="141"/>
      <c r="O254" s="141"/>
      <c r="P254" s="141"/>
      <c r="Q254" s="1"/>
      <c r="R254" s="1"/>
      <c r="S254" s="1"/>
      <c r="T254" s="1"/>
      <c r="U254" s="1"/>
      <c r="V254" s="1"/>
      <c r="W254" s="1"/>
      <c r="X254" s="1"/>
      <c r="Y254" s="1"/>
      <c r="Z254" s="1"/>
    </row>
    <row r="255" spans="2:26" customFormat="1" ht="26.25" x14ac:dyDescent="0.25">
      <c r="B255" s="264"/>
      <c r="C255" s="232" t="s">
        <v>370</v>
      </c>
      <c r="D255" s="20" t="s">
        <v>238</v>
      </c>
      <c r="E255" s="29"/>
      <c r="F255" s="24"/>
      <c r="G255" s="24"/>
      <c r="H255" s="125"/>
      <c r="I255" s="255"/>
      <c r="J255" s="11"/>
      <c r="K255" s="1"/>
      <c r="L255" s="141"/>
      <c r="M255" s="141"/>
      <c r="N255" s="141"/>
      <c r="O255" s="141"/>
      <c r="P255" s="141"/>
      <c r="Q255" s="1"/>
      <c r="R255" s="1"/>
      <c r="S255" s="1"/>
      <c r="T255" s="1"/>
      <c r="U255" s="1"/>
      <c r="V255" s="1"/>
      <c r="W255" s="1"/>
      <c r="X255" s="1"/>
      <c r="Y255" s="1"/>
      <c r="Z255" s="1"/>
    </row>
    <row r="256" spans="2:26" customFormat="1" ht="26.25" x14ac:dyDescent="0.25">
      <c r="B256" s="264"/>
      <c r="C256" s="233" t="s">
        <v>370</v>
      </c>
      <c r="D256" s="19" t="s">
        <v>239</v>
      </c>
      <c r="E256" s="30"/>
      <c r="F256" s="25"/>
      <c r="G256" s="25"/>
      <c r="H256" s="123"/>
      <c r="I256" s="255"/>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4"/>
      <c r="C257" s="233" t="s">
        <v>370</v>
      </c>
      <c r="D257" s="19" t="s">
        <v>240</v>
      </c>
      <c r="E257" s="30"/>
      <c r="F257" s="25"/>
      <c r="G257" s="25"/>
      <c r="H257" s="123"/>
      <c r="I257" s="255"/>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4"/>
      <c r="C258" s="235"/>
      <c r="D258" s="21"/>
      <c r="E258" s="31"/>
      <c r="F258" s="26"/>
      <c r="G258" s="26"/>
      <c r="H258" s="124"/>
      <c r="I258" s="256"/>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4"/>
      <c r="C259" s="250" t="s">
        <v>414</v>
      </c>
      <c r="D259" s="246"/>
      <c r="E259" s="22"/>
      <c r="F259" s="18">
        <v>4</v>
      </c>
      <c r="G259" s="18">
        <f>IFERROR(VLOOKUP(E259,AnswerBTBL,2,FALSE),0)</f>
        <v>0</v>
      </c>
      <c r="H259" s="109"/>
      <c r="I259" s="254"/>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4"/>
      <c r="C260" s="232" t="s">
        <v>370</v>
      </c>
      <c r="D260" s="20" t="s">
        <v>241</v>
      </c>
      <c r="E260" s="29"/>
      <c r="F260" s="24"/>
      <c r="G260" s="24"/>
      <c r="H260" s="125"/>
      <c r="I260" s="255"/>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4"/>
      <c r="C261" s="233" t="s">
        <v>370</v>
      </c>
      <c r="D261" s="19" t="s">
        <v>242</v>
      </c>
      <c r="E261" s="30"/>
      <c r="F261" s="25"/>
      <c r="G261" s="25"/>
      <c r="H261" s="123"/>
      <c r="I261" s="255"/>
      <c r="J261" s="11"/>
      <c r="K261" s="1"/>
      <c r="L261" s="141"/>
      <c r="M261" s="141"/>
      <c r="N261" s="141"/>
      <c r="O261" s="141"/>
      <c r="P261" s="141"/>
      <c r="Q261" s="1"/>
      <c r="R261" s="1"/>
      <c r="S261" s="1"/>
      <c r="T261" s="1"/>
      <c r="U261" s="1"/>
      <c r="V261" s="1"/>
      <c r="W261" s="1"/>
      <c r="X261" s="1"/>
      <c r="Y261" s="1"/>
      <c r="Z261" s="1"/>
    </row>
    <row r="262" spans="2:26" customFormat="1" ht="26.25" x14ac:dyDescent="0.25">
      <c r="B262" s="264"/>
      <c r="C262" s="233" t="s">
        <v>370</v>
      </c>
      <c r="D262" s="19" t="s">
        <v>243</v>
      </c>
      <c r="E262" s="30"/>
      <c r="F262" s="25"/>
      <c r="G262" s="25"/>
      <c r="H262" s="123"/>
      <c r="I262" s="255"/>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5"/>
      <c r="C263" s="235"/>
      <c r="D263" s="21"/>
      <c r="E263" s="31"/>
      <c r="F263" s="26"/>
      <c r="G263" s="26"/>
      <c r="H263" s="124"/>
      <c r="I263" s="256"/>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0"/>
      <c r="C264" s="261"/>
      <c r="D264" s="261"/>
      <c r="E264" s="261"/>
      <c r="F264" s="261"/>
      <c r="G264" s="261"/>
      <c r="H264" s="261"/>
      <c r="I264" s="262"/>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3" t="s">
        <v>244</v>
      </c>
      <c r="C265" s="253" t="s">
        <v>415</v>
      </c>
      <c r="D265" s="252"/>
      <c r="E265" s="5"/>
      <c r="F265" s="18">
        <v>5</v>
      </c>
      <c r="G265" s="18">
        <f>IFERROR(VLOOKUP(E265,AnswerCTBL,2,FALSE),0)</f>
        <v>0</v>
      </c>
      <c r="H265" s="109">
        <f>IFERROR(AVERAGE(G265,G270),0)</f>
        <v>0</v>
      </c>
      <c r="I265" s="254"/>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4"/>
      <c r="C266" s="232" t="s">
        <v>370</v>
      </c>
      <c r="D266" s="20" t="s">
        <v>245</v>
      </c>
      <c r="E266" s="29"/>
      <c r="F266" s="24"/>
      <c r="G266" s="24"/>
      <c r="H266" s="125"/>
      <c r="I266" s="255"/>
      <c r="J266" s="11"/>
      <c r="K266" s="1"/>
      <c r="L266" s="141"/>
      <c r="M266" s="141"/>
      <c r="N266" s="141"/>
      <c r="O266" s="141"/>
      <c r="P266" s="141"/>
      <c r="Q266" s="1"/>
      <c r="R266" s="1"/>
      <c r="S266" s="1"/>
      <c r="T266" s="1"/>
      <c r="U266" s="1"/>
      <c r="V266" s="1"/>
      <c r="W266" s="1"/>
      <c r="X266" s="1"/>
      <c r="Y266" s="1"/>
      <c r="Z266" s="1"/>
    </row>
    <row r="267" spans="2:26" customFormat="1" ht="26.25" x14ac:dyDescent="0.25">
      <c r="B267" s="264"/>
      <c r="C267" s="233" t="s">
        <v>370</v>
      </c>
      <c r="D267" s="19" t="s">
        <v>246</v>
      </c>
      <c r="E267" s="30"/>
      <c r="F267" s="25"/>
      <c r="G267" s="25"/>
      <c r="H267" s="123"/>
      <c r="I267" s="255"/>
      <c r="J267" s="11"/>
      <c r="K267" s="1"/>
      <c r="L267" s="141"/>
      <c r="M267" s="141"/>
      <c r="N267" s="141"/>
      <c r="O267" s="141"/>
      <c r="P267" s="141"/>
      <c r="Q267" s="1"/>
      <c r="R267" s="1"/>
      <c r="S267" s="1"/>
      <c r="T267" s="1"/>
      <c r="U267" s="1"/>
      <c r="V267" s="1"/>
      <c r="W267" s="1"/>
      <c r="X267" s="1"/>
      <c r="Y267" s="1"/>
      <c r="Z267" s="1"/>
    </row>
    <row r="268" spans="2:26" customFormat="1" ht="26.25" x14ac:dyDescent="0.25">
      <c r="B268" s="264"/>
      <c r="C268" s="233" t="s">
        <v>370</v>
      </c>
      <c r="D268" s="19" t="s">
        <v>247</v>
      </c>
      <c r="E268" s="30"/>
      <c r="F268" s="25"/>
      <c r="G268" s="25"/>
      <c r="H268" s="123"/>
      <c r="I268" s="255"/>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4"/>
      <c r="C269" s="235"/>
      <c r="D269" s="21"/>
      <c r="E269" s="31"/>
      <c r="F269" s="26"/>
      <c r="G269" s="26"/>
      <c r="H269" s="124"/>
      <c r="I269" s="256"/>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4"/>
      <c r="C270" s="250" t="s">
        <v>416</v>
      </c>
      <c r="D270" s="246"/>
      <c r="E270" s="22"/>
      <c r="F270" s="18">
        <v>6</v>
      </c>
      <c r="G270" s="18">
        <f>IFERROR(VLOOKUP(E270,AnswerFTBL,2,FALSE),0)</f>
        <v>0</v>
      </c>
      <c r="H270" s="109"/>
      <c r="I270" s="254"/>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4"/>
      <c r="C271" s="232" t="s">
        <v>370</v>
      </c>
      <c r="D271" s="20" t="s">
        <v>248</v>
      </c>
      <c r="E271" s="29"/>
      <c r="F271" s="24"/>
      <c r="G271" s="24"/>
      <c r="H271" s="125"/>
      <c r="I271" s="255"/>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4"/>
      <c r="C272" s="233" t="s">
        <v>370</v>
      </c>
      <c r="D272" s="19" t="s">
        <v>249</v>
      </c>
      <c r="E272" s="30"/>
      <c r="F272" s="25"/>
      <c r="G272" s="25"/>
      <c r="H272" s="123"/>
      <c r="I272" s="255"/>
      <c r="J272" s="11"/>
      <c r="K272" s="1"/>
      <c r="L272" s="141"/>
      <c r="M272" s="141"/>
      <c r="N272" s="141"/>
      <c r="O272" s="141"/>
      <c r="P272" s="141"/>
      <c r="Q272" s="1"/>
      <c r="R272" s="1"/>
      <c r="S272" s="1"/>
      <c r="T272" s="1"/>
      <c r="U272" s="1"/>
      <c r="V272" s="1"/>
      <c r="W272" s="1"/>
      <c r="X272" s="1"/>
      <c r="Y272" s="1"/>
      <c r="Z272" s="1"/>
    </row>
    <row r="273" spans="2:26" customFormat="1" ht="26.25" x14ac:dyDescent="0.25">
      <c r="B273" s="264"/>
      <c r="C273" s="233" t="s">
        <v>370</v>
      </c>
      <c r="D273" s="19" t="s">
        <v>250</v>
      </c>
      <c r="E273" s="30"/>
      <c r="F273" s="25"/>
      <c r="G273" s="25"/>
      <c r="H273" s="123"/>
      <c r="I273" s="255"/>
      <c r="J273" s="11"/>
      <c r="K273" s="1"/>
      <c r="L273" s="141"/>
      <c r="M273" s="141"/>
      <c r="N273" s="141"/>
      <c r="O273" s="141"/>
      <c r="P273" s="141"/>
      <c r="Q273" s="1"/>
      <c r="R273" s="1"/>
      <c r="S273" s="1"/>
      <c r="T273" s="1"/>
      <c r="U273" s="1"/>
      <c r="V273" s="1"/>
      <c r="W273" s="1"/>
      <c r="X273" s="1"/>
      <c r="Y273" s="1"/>
      <c r="Z273" s="1"/>
    </row>
    <row r="274" spans="2:26" customFormat="1" ht="26.25" x14ac:dyDescent="0.25">
      <c r="B274" s="264"/>
      <c r="C274" s="233" t="s">
        <v>370</v>
      </c>
      <c r="D274" s="19" t="s">
        <v>251</v>
      </c>
      <c r="E274" s="30"/>
      <c r="F274" s="25"/>
      <c r="G274" s="25"/>
      <c r="H274" s="123"/>
      <c r="I274" s="255"/>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5"/>
      <c r="C275" s="235"/>
      <c r="D275" s="21"/>
      <c r="E275" s="31"/>
      <c r="F275" s="26"/>
      <c r="G275" s="26"/>
      <c r="H275" s="124"/>
      <c r="I275" s="256"/>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3" t="s">
        <v>378</v>
      </c>
      <c r="C277" s="253" t="s">
        <v>417</v>
      </c>
      <c r="D277" s="252"/>
      <c r="E277" s="5" t="s">
        <v>442</v>
      </c>
      <c r="F277" s="18">
        <v>7</v>
      </c>
      <c r="G277" s="18">
        <f>IFERROR(VLOOKUP(E277,AnswerGTBL,2,FALSE),0)</f>
        <v>0.2</v>
      </c>
      <c r="H277" s="109">
        <f>IFERROR(AVERAGE(G277,G281),0)</f>
        <v>0.6</v>
      </c>
      <c r="I277" s="254"/>
      <c r="J277" s="318">
        <f>SUM(H277,H287,H296)</f>
        <v>1.1499999999999999</v>
      </c>
      <c r="K277" s="1"/>
      <c r="L277" s="141"/>
      <c r="M277" s="141"/>
      <c r="N277" s="141"/>
      <c r="O277" s="141"/>
      <c r="P277" s="141"/>
      <c r="Q277" s="1"/>
      <c r="R277" s="1"/>
      <c r="S277" s="1"/>
      <c r="T277" s="1"/>
      <c r="U277" s="1"/>
      <c r="V277" s="1"/>
      <c r="W277" s="1"/>
      <c r="X277" s="1"/>
      <c r="Y277" s="1"/>
      <c r="Z277" s="1"/>
    </row>
    <row r="278" spans="2:26" customFormat="1" ht="12.75" customHeight="1" x14ac:dyDescent="0.2">
      <c r="B278" s="264"/>
      <c r="C278" s="232" t="s">
        <v>370</v>
      </c>
      <c r="D278" s="20" t="s">
        <v>252</v>
      </c>
      <c r="E278" s="29"/>
      <c r="F278" s="24"/>
      <c r="G278" s="24"/>
      <c r="H278" s="125"/>
      <c r="I278" s="255"/>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4"/>
      <c r="C279" s="233" t="s">
        <v>370</v>
      </c>
      <c r="D279" s="19" t="s">
        <v>253</v>
      </c>
      <c r="E279" s="30"/>
      <c r="F279" s="25"/>
      <c r="G279" s="25"/>
      <c r="H279" s="123"/>
      <c r="I279" s="255"/>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4"/>
      <c r="C280" s="235"/>
      <c r="D280" s="21"/>
      <c r="E280" s="31"/>
      <c r="F280" s="26"/>
      <c r="G280" s="26"/>
      <c r="H280" s="124"/>
      <c r="I280" s="256"/>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4"/>
      <c r="C281" s="250" t="s">
        <v>346</v>
      </c>
      <c r="D281" s="246"/>
      <c r="E281" s="22" t="s">
        <v>493</v>
      </c>
      <c r="F281" s="18">
        <v>8</v>
      </c>
      <c r="G281" s="18">
        <f>IFERROR(VLOOKUP(E281,AnswerCTBL,2,FALSE),0)</f>
        <v>1</v>
      </c>
      <c r="H281" s="109"/>
      <c r="I281" s="254"/>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4"/>
      <c r="C282" s="232" t="s">
        <v>370</v>
      </c>
      <c r="D282" s="20" t="s">
        <v>254</v>
      </c>
      <c r="E282" s="29"/>
      <c r="F282" s="24"/>
      <c r="G282" s="24"/>
      <c r="H282" s="125"/>
      <c r="I282" s="255"/>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4"/>
      <c r="C283" s="233" t="s">
        <v>370</v>
      </c>
      <c r="D283" s="19" t="s">
        <v>255</v>
      </c>
      <c r="E283" s="30"/>
      <c r="F283" s="25"/>
      <c r="G283" s="25"/>
      <c r="H283" s="123"/>
      <c r="I283" s="255"/>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4"/>
      <c r="C284" s="233" t="s">
        <v>370</v>
      </c>
      <c r="D284" s="19" t="s">
        <v>256</v>
      </c>
      <c r="E284" s="30"/>
      <c r="F284" s="25"/>
      <c r="G284" s="25"/>
      <c r="H284" s="123"/>
      <c r="I284" s="255"/>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5"/>
      <c r="C285" s="235"/>
      <c r="D285" s="21"/>
      <c r="E285" s="31"/>
      <c r="F285" s="26"/>
      <c r="G285" s="26"/>
      <c r="H285" s="124"/>
      <c r="I285" s="256"/>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0"/>
      <c r="C286" s="261"/>
      <c r="D286" s="261"/>
      <c r="E286" s="261"/>
      <c r="F286" s="261"/>
      <c r="G286" s="261"/>
      <c r="H286" s="261"/>
      <c r="I286" s="262"/>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3" t="s">
        <v>379</v>
      </c>
      <c r="C287" s="253" t="s">
        <v>347</v>
      </c>
      <c r="D287" s="252"/>
      <c r="E287" s="5" t="s">
        <v>495</v>
      </c>
      <c r="F287" s="18">
        <v>9</v>
      </c>
      <c r="G287" s="18">
        <f>IFERROR(VLOOKUP(E287,AnswerFTBL,2,FALSE),0)</f>
        <v>0.2</v>
      </c>
      <c r="H287" s="109">
        <f>IFERROR(AVERAGE(G287,G291),0)</f>
        <v>0.2</v>
      </c>
      <c r="I287" s="254"/>
      <c r="J287" s="11"/>
      <c r="K287" s="1"/>
      <c r="L287" s="141"/>
      <c r="M287" s="141"/>
      <c r="N287" s="141"/>
      <c r="O287" s="141"/>
      <c r="P287" s="141"/>
      <c r="Q287" s="1"/>
      <c r="R287" s="1"/>
      <c r="S287" s="1"/>
      <c r="T287" s="1"/>
      <c r="U287" s="1"/>
      <c r="V287" s="1"/>
      <c r="W287" s="1"/>
      <c r="X287" s="1"/>
      <c r="Y287" s="1"/>
      <c r="Z287" s="1"/>
    </row>
    <row r="288" spans="2:26" customFormat="1" ht="26.25" x14ac:dyDescent="0.25">
      <c r="B288" s="264"/>
      <c r="C288" s="232" t="s">
        <v>370</v>
      </c>
      <c r="D288" s="20" t="s">
        <v>257</v>
      </c>
      <c r="E288" s="29"/>
      <c r="F288" s="24"/>
      <c r="G288" s="24"/>
      <c r="H288" s="125"/>
      <c r="I288" s="255"/>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4"/>
      <c r="C289" s="233" t="s">
        <v>370</v>
      </c>
      <c r="D289" s="19" t="s">
        <v>258</v>
      </c>
      <c r="E289" s="30"/>
      <c r="F289" s="25"/>
      <c r="G289" s="25"/>
      <c r="H289" s="123"/>
      <c r="I289" s="255"/>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4"/>
      <c r="C290" s="235"/>
      <c r="D290" s="21"/>
      <c r="E290" s="31"/>
      <c r="F290" s="26"/>
      <c r="G290" s="26"/>
      <c r="H290" s="124"/>
      <c r="I290" s="256"/>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4"/>
      <c r="C291" s="250" t="s">
        <v>348</v>
      </c>
      <c r="D291" s="246"/>
      <c r="E291" s="22" t="s">
        <v>491</v>
      </c>
      <c r="F291" s="18">
        <v>10</v>
      </c>
      <c r="G291" s="18">
        <f>IFERROR(VLOOKUP(E291,AnswerCTBL,2,FALSE),0)</f>
        <v>0.2</v>
      </c>
      <c r="H291" s="109"/>
      <c r="I291" s="254"/>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4"/>
      <c r="C292" s="232" t="s">
        <v>370</v>
      </c>
      <c r="D292" s="20" t="s">
        <v>259</v>
      </c>
      <c r="E292" s="29"/>
      <c r="F292" s="24"/>
      <c r="G292" s="24"/>
      <c r="H292" s="125"/>
      <c r="I292" s="255"/>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4"/>
      <c r="C293" s="233" t="s">
        <v>370</v>
      </c>
      <c r="D293" s="19" t="s">
        <v>260</v>
      </c>
      <c r="E293" s="30"/>
      <c r="F293" s="25"/>
      <c r="G293" s="25"/>
      <c r="H293" s="123"/>
      <c r="I293" s="255"/>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5"/>
      <c r="C294" s="235"/>
      <c r="D294" s="21"/>
      <c r="E294" s="31"/>
      <c r="F294" s="26"/>
      <c r="G294" s="26"/>
      <c r="H294" s="124"/>
      <c r="I294" s="256"/>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0"/>
      <c r="C295" s="261"/>
      <c r="D295" s="261"/>
      <c r="E295" s="261"/>
      <c r="F295" s="261"/>
      <c r="G295" s="261"/>
      <c r="H295" s="261"/>
      <c r="I295" s="262"/>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3" t="s">
        <v>380</v>
      </c>
      <c r="C296" s="253" t="s">
        <v>261</v>
      </c>
      <c r="D296" s="252"/>
      <c r="E296" s="5" t="s">
        <v>444</v>
      </c>
      <c r="F296" s="18">
        <v>11</v>
      </c>
      <c r="G296" s="18">
        <f>IFERROR(VLOOKUP(E296,AnswerGTBL,2,FALSE),0)</f>
        <v>0.5</v>
      </c>
      <c r="H296" s="109">
        <f>IFERROR(AVERAGE(G296,G299),0)</f>
        <v>0.35</v>
      </c>
      <c r="I296" s="254"/>
      <c r="J296" s="11"/>
      <c r="K296" s="1"/>
      <c r="L296" s="141"/>
      <c r="M296" s="141"/>
      <c r="N296" s="141"/>
      <c r="O296" s="141"/>
      <c r="P296" s="141"/>
      <c r="Q296" s="1"/>
      <c r="R296" s="1"/>
      <c r="S296" s="1"/>
      <c r="T296" s="1"/>
      <c r="U296" s="1"/>
      <c r="V296" s="1"/>
      <c r="W296" s="1"/>
      <c r="X296" s="1"/>
      <c r="Y296" s="1"/>
      <c r="Z296" s="1"/>
    </row>
    <row r="297" spans="2:26" customFormat="1" ht="26.25" x14ac:dyDescent="0.25">
      <c r="B297" s="264"/>
      <c r="C297" s="232" t="s">
        <v>370</v>
      </c>
      <c r="D297" s="20" t="s">
        <v>262</v>
      </c>
      <c r="E297" s="29"/>
      <c r="F297" s="24"/>
      <c r="G297" s="24"/>
      <c r="H297" s="125"/>
      <c r="I297" s="255"/>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4"/>
      <c r="C298" s="235"/>
      <c r="D298" s="21"/>
      <c r="E298" s="31"/>
      <c r="F298" s="26"/>
      <c r="G298" s="26"/>
      <c r="H298" s="124"/>
      <c r="I298" s="256"/>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4"/>
      <c r="C299" s="250" t="s">
        <v>349</v>
      </c>
      <c r="D299" s="246"/>
      <c r="E299" s="22" t="s">
        <v>495</v>
      </c>
      <c r="F299" s="18">
        <v>12</v>
      </c>
      <c r="G299" s="18">
        <f>IFERROR(VLOOKUP(E299,AnswerFTBL,2,FALSE),0)</f>
        <v>0.2</v>
      </c>
      <c r="H299" s="109"/>
      <c r="I299" s="254"/>
      <c r="J299" s="11"/>
      <c r="K299" s="1"/>
      <c r="L299" s="141"/>
      <c r="M299" s="141"/>
      <c r="N299" s="141"/>
      <c r="O299" s="141"/>
      <c r="P299" s="141"/>
      <c r="Q299" s="1"/>
      <c r="R299" s="1"/>
      <c r="S299" s="1"/>
      <c r="T299" s="1"/>
      <c r="U299" s="1"/>
      <c r="V299" s="1"/>
      <c r="W299" s="1"/>
      <c r="X299" s="1"/>
      <c r="Y299" s="1"/>
      <c r="Z299" s="1"/>
    </row>
    <row r="300" spans="2:26" customFormat="1" ht="26.25" x14ac:dyDescent="0.25">
      <c r="B300" s="264"/>
      <c r="C300" s="232" t="s">
        <v>370</v>
      </c>
      <c r="D300" s="20" t="s">
        <v>263</v>
      </c>
      <c r="E300" s="29"/>
      <c r="F300" s="24"/>
      <c r="G300" s="24"/>
      <c r="H300" s="125"/>
      <c r="I300" s="255"/>
      <c r="J300" s="11"/>
      <c r="K300" s="1"/>
      <c r="L300" s="141"/>
      <c r="M300" s="141"/>
      <c r="N300" s="141"/>
      <c r="O300" s="141"/>
      <c r="P300" s="141"/>
      <c r="Q300" s="1"/>
      <c r="R300" s="1"/>
      <c r="S300" s="1"/>
      <c r="T300" s="1"/>
      <c r="U300" s="1"/>
      <c r="V300" s="1"/>
      <c r="W300" s="1"/>
      <c r="X300" s="1"/>
      <c r="Y300" s="1"/>
      <c r="Z300" s="1"/>
    </row>
    <row r="301" spans="2:26" customFormat="1" ht="26.25" x14ac:dyDescent="0.25">
      <c r="B301" s="264"/>
      <c r="C301" s="233" t="s">
        <v>370</v>
      </c>
      <c r="D301" s="19" t="s">
        <v>264</v>
      </c>
      <c r="E301" s="30"/>
      <c r="F301" s="25"/>
      <c r="G301" s="25"/>
      <c r="H301" s="123"/>
      <c r="I301" s="255"/>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5"/>
      <c r="C302" s="235"/>
      <c r="D302" s="21"/>
      <c r="E302" s="31"/>
      <c r="F302" s="26"/>
      <c r="G302" s="26"/>
      <c r="H302" s="124"/>
      <c r="I302" s="256"/>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3" t="s">
        <v>266</v>
      </c>
      <c r="C304" s="253" t="s">
        <v>350</v>
      </c>
      <c r="D304" s="252"/>
      <c r="E304" s="5"/>
      <c r="F304" s="18">
        <v>13</v>
      </c>
      <c r="G304" s="18">
        <f>IFERROR(VLOOKUP(E304,AnswerCTBL,2,FALSE),0)</f>
        <v>0</v>
      </c>
      <c r="H304" s="109">
        <f>IFERROR(AVERAGE(G304,G309,G314),0)</f>
        <v>0</v>
      </c>
      <c r="I304" s="254"/>
      <c r="J304" s="31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
      <c r="B305" s="264"/>
      <c r="C305" s="232" t="s">
        <v>370</v>
      </c>
      <c r="D305" s="20" t="s">
        <v>267</v>
      </c>
      <c r="E305" s="29"/>
      <c r="F305" s="24"/>
      <c r="G305" s="24"/>
      <c r="H305" s="125"/>
      <c r="I305" s="255"/>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4"/>
      <c r="C306" s="233" t="s">
        <v>370</v>
      </c>
      <c r="D306" s="19" t="s">
        <v>268</v>
      </c>
      <c r="E306" s="30"/>
      <c r="F306" s="25"/>
      <c r="G306" s="25"/>
      <c r="H306" s="123"/>
      <c r="I306" s="255"/>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4"/>
      <c r="C307" s="233" t="s">
        <v>370</v>
      </c>
      <c r="D307" s="19" t="s">
        <v>269</v>
      </c>
      <c r="E307" s="30"/>
      <c r="F307" s="25"/>
      <c r="G307" s="25"/>
      <c r="H307" s="123"/>
      <c r="I307" s="255"/>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4"/>
      <c r="C308" s="235"/>
      <c r="D308" s="21"/>
      <c r="E308" s="31"/>
      <c r="F308" s="26"/>
      <c r="G308" s="26"/>
      <c r="H308" s="124"/>
      <c r="I308" s="256"/>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4"/>
      <c r="C309" s="250" t="s">
        <v>418</v>
      </c>
      <c r="D309" s="246"/>
      <c r="E309" s="22"/>
      <c r="F309" s="18">
        <v>14</v>
      </c>
      <c r="G309" s="18">
        <f>IFERROR(VLOOKUP(E309,AnswerCTBL,2,FALSE),0)</f>
        <v>0</v>
      </c>
      <c r="H309" s="109"/>
      <c r="I309" s="254"/>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4"/>
      <c r="C310" s="232" t="s">
        <v>370</v>
      </c>
      <c r="D310" s="20" t="s">
        <v>270</v>
      </c>
      <c r="E310" s="29"/>
      <c r="F310" s="24"/>
      <c r="G310" s="24"/>
      <c r="H310" s="125"/>
      <c r="I310" s="255"/>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4"/>
      <c r="C311" s="233" t="s">
        <v>370</v>
      </c>
      <c r="D311" s="19" t="s">
        <v>271</v>
      </c>
      <c r="E311" s="30"/>
      <c r="F311" s="25"/>
      <c r="G311" s="25"/>
      <c r="H311" s="123"/>
      <c r="I311" s="255"/>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4"/>
      <c r="C312" s="233" t="s">
        <v>370</v>
      </c>
      <c r="D312" s="19" t="s">
        <v>272</v>
      </c>
      <c r="E312" s="30"/>
      <c r="F312" s="25"/>
      <c r="G312" s="25"/>
      <c r="H312" s="123"/>
      <c r="I312" s="255"/>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4"/>
      <c r="C313" s="235"/>
      <c r="D313" s="21"/>
      <c r="E313" s="31"/>
      <c r="F313" s="26"/>
      <c r="G313" s="26"/>
      <c r="H313" s="124"/>
      <c r="I313" s="256"/>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4"/>
      <c r="C314" s="250" t="s">
        <v>351</v>
      </c>
      <c r="D314" s="246"/>
      <c r="E314" s="22"/>
      <c r="F314" s="18">
        <v>15</v>
      </c>
      <c r="G314" s="18">
        <f>IFERROR(VLOOKUP(E314,AnswerBTBL,2,FALSE),0)</f>
        <v>0</v>
      </c>
      <c r="H314" s="109"/>
      <c r="I314" s="254"/>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4"/>
      <c r="C315" s="232" t="s">
        <v>370</v>
      </c>
      <c r="D315" s="20" t="s">
        <v>273</v>
      </c>
      <c r="E315" s="29"/>
      <c r="F315" s="24"/>
      <c r="G315" s="24"/>
      <c r="H315" s="125"/>
      <c r="I315" s="255"/>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4"/>
      <c r="C316" s="233" t="s">
        <v>370</v>
      </c>
      <c r="D316" s="19" t="s">
        <v>274</v>
      </c>
      <c r="E316" s="30"/>
      <c r="F316" s="25"/>
      <c r="G316" s="25"/>
      <c r="H316" s="123"/>
      <c r="I316" s="255"/>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4"/>
      <c r="C317" s="233" t="s">
        <v>370</v>
      </c>
      <c r="D317" s="19" t="s">
        <v>275</v>
      </c>
      <c r="E317" s="30"/>
      <c r="F317" s="25"/>
      <c r="G317" s="25"/>
      <c r="H317" s="123"/>
      <c r="I317" s="255"/>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5"/>
      <c r="C318" s="235"/>
      <c r="D318" s="21"/>
      <c r="E318" s="31"/>
      <c r="F318" s="26"/>
      <c r="G318" s="26"/>
      <c r="H318" s="124"/>
      <c r="I318" s="256"/>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0"/>
      <c r="C319" s="261"/>
      <c r="D319" s="261"/>
      <c r="E319" s="261"/>
      <c r="F319" s="261"/>
      <c r="G319" s="261"/>
      <c r="H319" s="261"/>
      <c r="I319" s="262"/>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3" t="s">
        <v>276</v>
      </c>
      <c r="C320" s="253" t="s">
        <v>352</v>
      </c>
      <c r="D320" s="252"/>
      <c r="E320" s="5"/>
      <c r="F320" s="18">
        <v>16</v>
      </c>
      <c r="G320" s="18">
        <f>IFERROR(VLOOKUP(E320,AnswerCTBL,2,FALSE),0)</f>
        <v>0</v>
      </c>
      <c r="H320" s="109">
        <f>IFERROR(AVERAGE(G320,G324),0)</f>
        <v>0</v>
      </c>
      <c r="I320" s="254"/>
      <c r="J320" s="11"/>
      <c r="K320" s="1"/>
      <c r="L320" s="141"/>
      <c r="M320" s="141"/>
      <c r="N320" s="141"/>
      <c r="O320" s="141"/>
      <c r="P320" s="141"/>
      <c r="Q320" s="1"/>
      <c r="R320" s="1"/>
      <c r="S320" s="1"/>
      <c r="T320" s="1"/>
      <c r="U320" s="1"/>
      <c r="V320" s="1"/>
      <c r="W320" s="1"/>
      <c r="X320" s="1"/>
      <c r="Y320" s="1"/>
      <c r="Z320" s="1"/>
    </row>
    <row r="321" spans="2:26" customFormat="1" ht="26.25" x14ac:dyDescent="0.25">
      <c r="B321" s="264"/>
      <c r="C321" s="232" t="s">
        <v>370</v>
      </c>
      <c r="D321" s="20" t="s">
        <v>277</v>
      </c>
      <c r="E321" s="29"/>
      <c r="F321" s="24"/>
      <c r="G321" s="24"/>
      <c r="H321" s="125"/>
      <c r="I321" s="255"/>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4"/>
      <c r="C322" s="233" t="s">
        <v>370</v>
      </c>
      <c r="D322" s="19" t="s">
        <v>278</v>
      </c>
      <c r="E322" s="30"/>
      <c r="F322" s="25"/>
      <c r="G322" s="25"/>
      <c r="H322" s="123"/>
      <c r="I322" s="255"/>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4"/>
      <c r="C323" s="235"/>
      <c r="D323" s="21"/>
      <c r="E323" s="31"/>
      <c r="F323" s="26"/>
      <c r="G323" s="26"/>
      <c r="H323" s="124"/>
      <c r="I323" s="256"/>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4"/>
      <c r="C324" s="250" t="s">
        <v>353</v>
      </c>
      <c r="D324" s="246"/>
      <c r="E324" s="22"/>
      <c r="F324" s="18">
        <v>17</v>
      </c>
      <c r="G324" s="18">
        <f>IFERROR(VLOOKUP(E324,AnswerCTBL,2,FALSE),0)</f>
        <v>0</v>
      </c>
      <c r="H324" s="109"/>
      <c r="I324" s="254"/>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4"/>
      <c r="C325" s="232" t="s">
        <v>370</v>
      </c>
      <c r="D325" s="20" t="s">
        <v>279</v>
      </c>
      <c r="E325" s="29"/>
      <c r="F325" s="24"/>
      <c r="G325" s="24"/>
      <c r="H325" s="125"/>
      <c r="I325" s="255"/>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4"/>
      <c r="C326" s="233" t="s">
        <v>370</v>
      </c>
      <c r="D326" s="19" t="s">
        <v>280</v>
      </c>
      <c r="E326" s="30"/>
      <c r="F326" s="25"/>
      <c r="G326" s="25"/>
      <c r="H326" s="123"/>
      <c r="I326" s="255"/>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5"/>
      <c r="C327" s="235"/>
      <c r="D327" s="21"/>
      <c r="E327" s="31"/>
      <c r="F327" s="26"/>
      <c r="G327" s="26"/>
      <c r="H327" s="124"/>
      <c r="I327" s="256"/>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0"/>
      <c r="C328" s="261"/>
      <c r="D328" s="261"/>
      <c r="E328" s="261"/>
      <c r="F328" s="261"/>
      <c r="G328" s="261"/>
      <c r="H328" s="261"/>
      <c r="I328" s="262"/>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3" t="s">
        <v>281</v>
      </c>
      <c r="C329" s="253" t="s">
        <v>282</v>
      </c>
      <c r="D329" s="252"/>
      <c r="E329" s="5"/>
      <c r="F329" s="18">
        <v>18</v>
      </c>
      <c r="G329" s="18">
        <f>IFERROR(VLOOKUP(E329,AnswerCTBL,2,FALSE),0)</f>
        <v>0</v>
      </c>
      <c r="H329" s="109">
        <f>IFERROR(AVERAGE(G329,G332),0)</f>
        <v>0</v>
      </c>
      <c r="I329" s="254"/>
      <c r="J329" s="11"/>
      <c r="K329" s="1"/>
      <c r="L329" s="141"/>
      <c r="M329" s="141"/>
      <c r="N329" s="141"/>
      <c r="O329" s="141"/>
      <c r="P329" s="141"/>
      <c r="Q329" s="1"/>
      <c r="R329" s="1"/>
      <c r="S329" s="1"/>
      <c r="T329" s="1"/>
      <c r="U329" s="1"/>
      <c r="V329" s="1"/>
      <c r="W329" s="1"/>
      <c r="X329" s="1"/>
      <c r="Y329" s="1"/>
      <c r="Z329" s="1"/>
    </row>
    <row r="330" spans="2:26" customFormat="1" ht="26.25" x14ac:dyDescent="0.25">
      <c r="B330" s="264"/>
      <c r="C330" s="232" t="s">
        <v>370</v>
      </c>
      <c r="D330" s="20" t="s">
        <v>283</v>
      </c>
      <c r="E330" s="29"/>
      <c r="F330" s="24"/>
      <c r="G330" s="24"/>
      <c r="H330" s="125"/>
      <c r="I330" s="255"/>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4"/>
      <c r="C331" s="235"/>
      <c r="D331" s="21"/>
      <c r="E331" s="31"/>
      <c r="F331" s="26"/>
      <c r="G331" s="26"/>
      <c r="H331" s="124"/>
      <c r="I331" s="256"/>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4"/>
      <c r="C332" s="250" t="s">
        <v>354</v>
      </c>
      <c r="D332" s="246"/>
      <c r="E332" s="22"/>
      <c r="F332" s="18">
        <v>19</v>
      </c>
      <c r="G332" s="18">
        <f>IFERROR(VLOOKUP(E332,AnswerFTBL,2,FALSE),0)</f>
        <v>0</v>
      </c>
      <c r="H332" s="109"/>
      <c r="I332" s="254"/>
      <c r="J332" s="11"/>
      <c r="K332" s="1"/>
      <c r="L332" s="141"/>
      <c r="M332" s="141"/>
      <c r="N332" s="141"/>
      <c r="O332" s="141"/>
      <c r="P332" s="141"/>
      <c r="Q332" s="1"/>
      <c r="R332" s="1"/>
      <c r="S332" s="1"/>
      <c r="T332" s="1"/>
      <c r="U332" s="1"/>
      <c r="V332" s="1"/>
      <c r="W332" s="1"/>
      <c r="X332" s="1"/>
      <c r="Y332" s="1"/>
      <c r="Z332" s="1"/>
    </row>
    <row r="333" spans="2:26" customFormat="1" ht="26.25" x14ac:dyDescent="0.25">
      <c r="B333" s="264"/>
      <c r="C333" s="232" t="s">
        <v>370</v>
      </c>
      <c r="D333" s="20" t="s">
        <v>284</v>
      </c>
      <c r="E333" s="29"/>
      <c r="F333" s="24"/>
      <c r="G333" s="24"/>
      <c r="H333" s="125"/>
      <c r="I333" s="255"/>
      <c r="J333" s="11"/>
      <c r="K333" s="1"/>
      <c r="L333" s="141"/>
      <c r="M333" s="141"/>
      <c r="N333" s="141"/>
      <c r="O333" s="141"/>
      <c r="P333" s="141"/>
      <c r="Q333" s="1"/>
      <c r="R333" s="1"/>
      <c r="S333" s="1"/>
      <c r="T333" s="1"/>
      <c r="U333" s="1"/>
      <c r="V333" s="1"/>
      <c r="W333" s="1"/>
      <c r="X333" s="1"/>
      <c r="Y333" s="1"/>
      <c r="Z333" s="1"/>
    </row>
    <row r="334" spans="2:26" customFormat="1" ht="26.25" x14ac:dyDescent="0.25">
      <c r="B334" s="264"/>
      <c r="C334" s="233" t="s">
        <v>370</v>
      </c>
      <c r="D334" s="19" t="s">
        <v>285</v>
      </c>
      <c r="E334" s="30"/>
      <c r="F334" s="25"/>
      <c r="G334" s="25"/>
      <c r="H334" s="123"/>
      <c r="I334" s="255"/>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5"/>
      <c r="C335" s="235"/>
      <c r="D335" s="21"/>
      <c r="E335" s="31"/>
      <c r="F335" s="26"/>
      <c r="G335" s="26"/>
      <c r="H335" s="124"/>
      <c r="I335" s="256"/>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4" t="s">
        <v>373</v>
      </c>
      <c r="C336" s="244"/>
      <c r="D336" s="244"/>
      <c r="E336" s="244"/>
      <c r="F336" s="244"/>
      <c r="G336" s="244"/>
      <c r="H336" s="244"/>
      <c r="I336" s="244"/>
      <c r="J336" s="244"/>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3" t="s">
        <v>419</v>
      </c>
      <c r="D338" s="252"/>
      <c r="E338" s="5"/>
      <c r="F338" s="18">
        <v>1</v>
      </c>
      <c r="G338" s="18">
        <f>IFERROR(VLOOKUP(E338,AnswerCTBL,2,FALSE),0)</f>
        <v>0</v>
      </c>
      <c r="H338" s="109">
        <f>IFERROR(AVERAGE(G338,G342,G346),0)</f>
        <v>0</v>
      </c>
      <c r="I338" s="254"/>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5"/>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5"/>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6"/>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0" t="s">
        <v>288</v>
      </c>
      <c r="D342" s="246"/>
      <c r="E342" s="22"/>
      <c r="F342" s="18">
        <v>2</v>
      </c>
      <c r="G342" s="18">
        <f>IFERROR(VLOOKUP(E342,AnswerATBL,2,FALSE),0)</f>
        <v>0</v>
      </c>
      <c r="H342" s="109"/>
      <c r="I342" s="254"/>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5"/>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5"/>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6"/>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0" t="s">
        <v>355</v>
      </c>
      <c r="D346" s="246"/>
      <c r="E346" s="22"/>
      <c r="F346" s="18">
        <v>3</v>
      </c>
      <c r="G346" s="18">
        <f>IFERROR(VLOOKUP(E346,AnswerCTBL,2,FALSE),0)</f>
        <v>0</v>
      </c>
      <c r="H346" s="109"/>
      <c r="I346" s="254"/>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5"/>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6"/>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0"/>
      <c r="C349" s="261"/>
      <c r="D349" s="261"/>
      <c r="E349" s="261"/>
      <c r="F349" s="261"/>
      <c r="G349" s="261"/>
      <c r="H349" s="261"/>
      <c r="I349" s="262"/>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3" t="s">
        <v>292</v>
      </c>
      <c r="D350" s="252"/>
      <c r="E350" s="5"/>
      <c r="F350" s="18">
        <v>4</v>
      </c>
      <c r="G350" s="18">
        <f>IFERROR(VLOOKUP(E350,AnswerGTBL,2,FALSE),0)</f>
        <v>0</v>
      </c>
      <c r="H350" s="109">
        <f>IFERROR(AVERAGE(G350,G360),0)</f>
        <v>0</v>
      </c>
      <c r="I350" s="254"/>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5"/>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5"/>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5"/>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5"/>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5"/>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5"/>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5"/>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5"/>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6"/>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0" t="s">
        <v>356</v>
      </c>
      <c r="D360" s="246"/>
      <c r="E360" s="22"/>
      <c r="F360" s="18">
        <v>5</v>
      </c>
      <c r="G360" s="18">
        <f>IFERROR(VLOOKUP(E360,AnswerCTBL,2,FALSE),0)</f>
        <v>0</v>
      </c>
      <c r="H360" s="109"/>
      <c r="I360" s="254"/>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5"/>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6"/>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0"/>
      <c r="C363" s="261"/>
      <c r="D363" s="261"/>
      <c r="E363" s="261"/>
      <c r="F363" s="261"/>
      <c r="G363" s="261"/>
      <c r="H363" s="261"/>
      <c r="I363" s="262"/>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1" t="s">
        <v>357</v>
      </c>
      <c r="D364" s="252"/>
      <c r="E364" s="5"/>
      <c r="F364" s="18">
        <v>6</v>
      </c>
      <c r="G364" s="18">
        <f>IFERROR(VLOOKUP(E364,AnswerCTBL,2,FALSE),0)</f>
        <v>0</v>
      </c>
      <c r="H364" s="109">
        <f>IFERROR(AVERAGE(G364,G370),0)</f>
        <v>0</v>
      </c>
      <c r="I364" s="254"/>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5"/>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5"/>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5"/>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5"/>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6"/>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5" t="s">
        <v>358</v>
      </c>
      <c r="D370" s="246"/>
      <c r="E370" s="22"/>
      <c r="F370" s="18">
        <v>7</v>
      </c>
      <c r="G370" s="18">
        <f>IFERROR(VLOOKUP(E370,AnswerCTBL,2,FALSE),0)</f>
        <v>0</v>
      </c>
      <c r="H370" s="109"/>
      <c r="I370" s="254"/>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5"/>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5"/>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5"/>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6"/>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1" t="s">
        <v>359</v>
      </c>
      <c r="D376" s="252"/>
      <c r="E376" s="5"/>
      <c r="F376" s="18">
        <v>8</v>
      </c>
      <c r="G376" s="18">
        <f>IFERROR(VLOOKUP(E376,AnswerCTBL,2,FALSE),0)</f>
        <v>0</v>
      </c>
      <c r="H376" s="109">
        <f>IFERROR(AVERAGE(G376,G382),0)</f>
        <v>0</v>
      </c>
      <c r="I376" s="254"/>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5"/>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5"/>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5"/>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5"/>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6"/>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5" t="s">
        <v>360</v>
      </c>
      <c r="D382" s="246"/>
      <c r="E382" s="22"/>
      <c r="F382" s="18">
        <v>9</v>
      </c>
      <c r="G382" s="18">
        <f>IFERROR(VLOOKUP(E382,AnswerCTBL,2,FALSE),0)</f>
        <v>0</v>
      </c>
      <c r="H382" s="109"/>
      <c r="I382" s="254"/>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5"/>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5"/>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6"/>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0"/>
      <c r="C386" s="261"/>
      <c r="D386" s="261"/>
      <c r="E386" s="261"/>
      <c r="F386" s="261"/>
      <c r="G386" s="261"/>
      <c r="H386" s="261"/>
      <c r="I386" s="262"/>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3" t="s">
        <v>318</v>
      </c>
      <c r="D387" s="252"/>
      <c r="E387" s="5"/>
      <c r="F387" s="18">
        <v>10</v>
      </c>
      <c r="G387" s="18">
        <f>IFERROR(VLOOKUP(E387,AnswerGTBL,2,FALSE),0)</f>
        <v>0</v>
      </c>
      <c r="H387" s="109">
        <f>IFERROR(AVERAGE(G387,G392),0)</f>
        <v>0</v>
      </c>
      <c r="I387" s="254"/>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5"/>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5"/>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5"/>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6"/>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5" t="s">
        <v>361</v>
      </c>
      <c r="D392" s="246"/>
      <c r="E392" s="22"/>
      <c r="F392" s="18">
        <v>11</v>
      </c>
      <c r="G392" s="18">
        <f>IFERROR(VLOOKUP(E392,AnswerCTBL,2,FALSE),0)</f>
        <v>0</v>
      </c>
      <c r="H392" s="109"/>
      <c r="I392" s="254"/>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5"/>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5"/>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5"/>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5"/>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5"/>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6"/>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0"/>
      <c r="C399" s="261"/>
      <c r="D399" s="261"/>
      <c r="E399" s="261"/>
      <c r="F399" s="261"/>
      <c r="G399" s="261"/>
      <c r="H399" s="261"/>
      <c r="I399" s="262"/>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3" t="s">
        <v>0</v>
      </c>
      <c r="D400" s="252"/>
      <c r="E400" s="5"/>
      <c r="F400" s="18">
        <v>12</v>
      </c>
      <c r="G400" s="18">
        <f>IFERROR(VLOOKUP(E400,AnswerFTBL,2,FALSE),0)</f>
        <v>0</v>
      </c>
      <c r="H400" s="109">
        <f>IFERROR(AVERAGE(G400,G404),0)</f>
        <v>0</v>
      </c>
      <c r="I400" s="254"/>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5"/>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5"/>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6"/>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0" t="s">
        <v>420</v>
      </c>
      <c r="D404" s="246"/>
      <c r="E404" s="22"/>
      <c r="F404" s="18">
        <v>13</v>
      </c>
      <c r="G404" s="18">
        <f>IFERROR(VLOOKUP(E404,AnswerGTBL,2,FALSE),0)</f>
        <v>0</v>
      </c>
      <c r="H404" s="109"/>
      <c r="I404" s="254"/>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5"/>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5"/>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5"/>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5"/>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6"/>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1" t="s">
        <v>362</v>
      </c>
      <c r="D411" s="252"/>
      <c r="E411" s="5"/>
      <c r="F411" s="18">
        <v>14</v>
      </c>
      <c r="G411" s="18">
        <f>IFERROR(VLOOKUP(E411,AnswerCTBL,2,FALSE),0)</f>
        <v>0</v>
      </c>
      <c r="H411" s="109">
        <f>IFERROR(AVERAGE(G411,G417),0)</f>
        <v>0</v>
      </c>
      <c r="I411" s="254"/>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5"/>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5"/>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5"/>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5"/>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6"/>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5" t="s">
        <v>363</v>
      </c>
      <c r="D417" s="246"/>
      <c r="E417" s="22"/>
      <c r="F417" s="18">
        <v>15</v>
      </c>
      <c r="G417" s="18">
        <f>IFERROR(VLOOKUP(E417,AnswerCTBL,2,FALSE),0)</f>
        <v>0</v>
      </c>
      <c r="H417" s="109"/>
      <c r="I417" s="254"/>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5"/>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5"/>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5"/>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5"/>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6"/>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0"/>
      <c r="C423" s="261"/>
      <c r="D423" s="261"/>
      <c r="E423" s="261"/>
      <c r="F423" s="261"/>
      <c r="G423" s="261"/>
      <c r="H423" s="261"/>
      <c r="I423" s="262"/>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1" t="s">
        <v>364</v>
      </c>
      <c r="D424" s="252"/>
      <c r="E424" s="5"/>
      <c r="F424" s="18">
        <v>16</v>
      </c>
      <c r="G424" s="18">
        <f>IFERROR(VLOOKUP(E424,AnswerCTBL,2,FALSE),0)</f>
        <v>0</v>
      </c>
      <c r="H424" s="109">
        <f>IFERROR(AVERAGE(G424,G431),0)</f>
        <v>0</v>
      </c>
      <c r="I424" s="254"/>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5"/>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5"/>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5"/>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5"/>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5"/>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6"/>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0" t="s">
        <v>23</v>
      </c>
      <c r="D431" s="246"/>
      <c r="E431" s="22"/>
      <c r="F431" s="18">
        <v>17</v>
      </c>
      <c r="G431" s="18">
        <f>IFERROR(VLOOKUP(E431,AnswerCTBL,2,FALSE),0)</f>
        <v>0</v>
      </c>
      <c r="H431" s="109"/>
      <c r="I431" s="254"/>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5"/>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5"/>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5"/>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5"/>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5"/>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6"/>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0"/>
      <c r="C438" s="261"/>
      <c r="D438" s="261"/>
      <c r="E438" s="261"/>
      <c r="F438" s="261"/>
      <c r="G438" s="261"/>
      <c r="H438" s="261"/>
      <c r="I438" s="262"/>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3" t="s">
        <v>421</v>
      </c>
      <c r="D439" s="252"/>
      <c r="E439" s="5"/>
      <c r="F439" s="18">
        <v>18</v>
      </c>
      <c r="G439" s="18">
        <f>IFERROR(VLOOKUP(E439,AnswerDTBL,2,FALSE),0)</f>
        <v>0</v>
      </c>
      <c r="H439" s="109">
        <f>IFERROR(AVERAGE(G439,G443),0)</f>
        <v>0</v>
      </c>
      <c r="I439" s="254"/>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5"/>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5"/>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6"/>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0" t="s">
        <v>32</v>
      </c>
      <c r="D443" s="246"/>
      <c r="E443" s="22"/>
      <c r="F443" s="18">
        <v>19</v>
      </c>
      <c r="G443" s="18">
        <f>IFERROR(VLOOKUP(E443,AnswerETBL,2,FALSE),0)</f>
        <v>0</v>
      </c>
      <c r="H443" s="109"/>
      <c r="I443" s="254"/>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5"/>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5"/>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5"/>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I216:I222"/>
    <mergeCell ref="I223:I227"/>
    <mergeCell ref="I229:I232"/>
    <mergeCell ref="I233:I236"/>
    <mergeCell ref="B173:B183"/>
    <mergeCell ref="I199:I204"/>
    <mergeCell ref="C196:D196"/>
    <mergeCell ref="C199:D199"/>
    <mergeCell ref="B215:I215"/>
    <mergeCell ref="B216:B227"/>
    <mergeCell ref="I206:I210"/>
    <mergeCell ref="C206:D206"/>
    <mergeCell ref="C211:D211"/>
    <mergeCell ref="C216:D216"/>
    <mergeCell ref="C233:D23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C239:D239"/>
    <mergeCell ref="C247:D247"/>
    <mergeCell ref="C223:D223"/>
    <mergeCell ref="C229:D229"/>
    <mergeCell ref="B16:J16"/>
    <mergeCell ref="B136:J136"/>
    <mergeCell ref="B237:J237"/>
    <mergeCell ref="B296:B302"/>
    <mergeCell ref="B304:B318"/>
    <mergeCell ref="C314:D314"/>
    <mergeCell ref="I254:I258"/>
    <mergeCell ref="C277:D277"/>
    <mergeCell ref="C281:D281"/>
    <mergeCell ref="C259:D259"/>
    <mergeCell ref="C265:D265"/>
    <mergeCell ref="C270:D270"/>
    <mergeCell ref="I247:I252"/>
    <mergeCell ref="B229:B236"/>
    <mergeCell ref="B206:B214"/>
    <mergeCell ref="B150:B160"/>
    <mergeCell ref="C162:D162"/>
    <mergeCell ref="C173:D173"/>
    <mergeCell ref="C179:D179"/>
    <mergeCell ref="I211:I214"/>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39:I246"/>
    <mergeCell ref="B228:I228"/>
    <mergeCell ref="B239:B252"/>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A10" workbookViewId="0">
      <selection activeCell="I36" sqref="I36"/>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SAMM Assessment Scorecard: Domestic Internet of Things For Grupo 11</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Grupo 11</v>
      </c>
      <c r="D5" s="352"/>
      <c r="E5" s="352"/>
      <c r="F5" s="352"/>
      <c r="G5" s="1"/>
      <c r="H5" s="1"/>
      <c r="I5" s="1"/>
      <c r="J5" s="1"/>
      <c r="K5" s="1"/>
      <c r="L5" s="1"/>
      <c r="M5" s="1"/>
      <c r="N5" s="1"/>
    </row>
    <row r="6" spans="1:25" ht="12.75" customHeight="1" x14ac:dyDescent="0.2">
      <c r="A6" s="351" t="str">
        <f>Interview!B11</f>
        <v>Project:</v>
      </c>
      <c r="B6" s="352"/>
      <c r="C6" s="352" t="str">
        <f>IF(ISBLANK(Interview!D11),"",Interview!D11)</f>
        <v>Domestic Internet of Things</v>
      </c>
      <c r="D6" s="352"/>
      <c r="E6" s="352"/>
      <c r="F6" s="352"/>
      <c r="G6" s="1"/>
      <c r="H6" s="1"/>
      <c r="I6" s="1"/>
      <c r="J6" s="1"/>
      <c r="K6" s="1"/>
      <c r="L6" s="1"/>
      <c r="M6" s="1"/>
      <c r="N6" s="1"/>
    </row>
    <row r="7" spans="1:25" ht="12.75" customHeight="1" x14ac:dyDescent="0.2">
      <c r="A7" s="351" t="str">
        <f>Interview!B12</f>
        <v>Interview Date:</v>
      </c>
      <c r="B7" s="352"/>
      <c r="C7" s="353">
        <f>IF(ISBLANK(Interview!D12),"",Interview!D12)</f>
        <v>43573</v>
      </c>
      <c r="D7" s="353"/>
      <c r="E7" s="353"/>
      <c r="F7" s="353"/>
      <c r="G7" s="1"/>
      <c r="H7" s="1"/>
      <c r="I7" s="1"/>
      <c r="J7" s="1"/>
      <c r="K7" s="1"/>
      <c r="L7" s="1"/>
      <c r="M7" s="1"/>
      <c r="N7" s="1"/>
    </row>
    <row r="8" spans="1:25" ht="12.75" customHeight="1" x14ac:dyDescent="0.2">
      <c r="A8" s="351" t="str">
        <f>Interview!B13</f>
        <v>Interviewer:</v>
      </c>
      <c r="B8" s="352"/>
      <c r="C8" s="352" t="str">
        <f>IF(ISBLANK(Interview!D13),"",Interview!D13)</f>
        <v>Bill Gates</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Carlos Gonçalves, João Carvalho, Ricardo Peixoto</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4.95" customHeight="1" x14ac:dyDescent="0.2">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0.34999999999999992</v>
      </c>
      <c r="L14" s="1"/>
      <c r="M14" s="1"/>
      <c r="N14" s="1"/>
      <c r="T14" s="72" t="s">
        <v>58</v>
      </c>
      <c r="U14" s="76" t="s">
        <v>90</v>
      </c>
      <c r="V14" s="107">
        <f>Interview!$J$62</f>
        <v>0</v>
      </c>
      <c r="W14" s="107">
        <v>0</v>
      </c>
      <c r="X14" s="107">
        <v>0</v>
      </c>
      <c r="Y14" s="107">
        <v>0</v>
      </c>
    </row>
    <row r="15" spans="1:25" ht="24.95" customHeight="1" x14ac:dyDescent="0.2">
      <c r="A15" s="72" t="s">
        <v>58</v>
      </c>
      <c r="B15" s="76" t="s">
        <v>90</v>
      </c>
      <c r="C15" s="107">
        <f>Interview!$J$62</f>
        <v>0</v>
      </c>
      <c r="D15" s="107">
        <f>Interview!H62</f>
        <v>0</v>
      </c>
      <c r="E15" s="107">
        <f>Interview!H73</f>
        <v>0</v>
      </c>
      <c r="F15" s="107">
        <f>Interview!H89</f>
        <v>0</v>
      </c>
      <c r="G15" s="6">
        <f t="shared" si="0"/>
        <v>0</v>
      </c>
      <c r="H15" s="3"/>
      <c r="I15" s="77" t="s">
        <v>149</v>
      </c>
      <c r="J15" s="107">
        <f>AVERAGE(C17:C19)</f>
        <v>0.28333333333333327</v>
      </c>
      <c r="L15" s="1"/>
      <c r="M15" s="1"/>
      <c r="N15" s="1"/>
      <c r="T15" s="72" t="s">
        <v>58</v>
      </c>
      <c r="U15" s="76" t="s">
        <v>122</v>
      </c>
      <c r="V15" s="107">
        <f>Interview!$J$100</f>
        <v>1.0499999999999998</v>
      </c>
      <c r="W15" s="107">
        <v>0</v>
      </c>
      <c r="X15" s="107">
        <v>0</v>
      </c>
      <c r="Y15" s="107">
        <v>0</v>
      </c>
    </row>
    <row r="16" spans="1:25" ht="24.95" customHeight="1" x14ac:dyDescent="0.2">
      <c r="A16" s="72" t="s">
        <v>58</v>
      </c>
      <c r="B16" s="76" t="s">
        <v>122</v>
      </c>
      <c r="C16" s="107">
        <f>Interview!$J$100</f>
        <v>1.0499999999999998</v>
      </c>
      <c r="D16" s="107">
        <f>Interview!H100</f>
        <v>0.5</v>
      </c>
      <c r="E16" s="107">
        <f>Interview!H111</f>
        <v>0.2</v>
      </c>
      <c r="F16" s="107">
        <f>Interview!H124</f>
        <v>0.35</v>
      </c>
      <c r="G16" s="6">
        <f t="shared" si="0"/>
        <v>0</v>
      </c>
      <c r="H16" s="3"/>
      <c r="I16" s="82" t="s">
        <v>222</v>
      </c>
      <c r="J16" s="107">
        <f>AVERAGE(C20:C22)</f>
        <v>0.3833333333333333</v>
      </c>
      <c r="L16" s="1"/>
      <c r="M16" s="1"/>
      <c r="N16" s="1"/>
      <c r="T16" s="77" t="s">
        <v>149</v>
      </c>
      <c r="U16" s="81" t="s">
        <v>150</v>
      </c>
      <c r="V16" s="107">
        <v>0</v>
      </c>
      <c r="W16" s="107">
        <f>Interview!$J$138</f>
        <v>0.84999999999999987</v>
      </c>
      <c r="X16" s="107">
        <v>0</v>
      </c>
      <c r="Y16" s="107">
        <v>0</v>
      </c>
    </row>
    <row r="17" spans="1:25" ht="24.95" customHeight="1" x14ac:dyDescent="0.2">
      <c r="A17" s="77" t="s">
        <v>149</v>
      </c>
      <c r="B17" s="81" t="s">
        <v>150</v>
      </c>
      <c r="C17" s="107">
        <f>Interview!$J$138</f>
        <v>0.84999999999999987</v>
      </c>
      <c r="D17" s="107">
        <f>Interview!H138</f>
        <v>0.35</v>
      </c>
      <c r="E17" s="107">
        <f>Interview!H150</f>
        <v>0.3</v>
      </c>
      <c r="F17" s="107">
        <f>Interview!H162</f>
        <v>0.2</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4.95" customHeight="1" x14ac:dyDescent="0.2">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4.95" customHeight="1" x14ac:dyDescent="0.2">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4.95" customHeight="1" x14ac:dyDescent="0.2">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1.1499999999999999</v>
      </c>
      <c r="Y20" s="107">
        <v>0</v>
      </c>
    </row>
    <row r="21" spans="1:25" ht="24.95" customHeight="1" x14ac:dyDescent="0.2">
      <c r="A21" s="82" t="s">
        <v>222</v>
      </c>
      <c r="B21" s="86" t="s">
        <v>381</v>
      </c>
      <c r="C21" s="107">
        <f>Interview!$J$277</f>
        <v>1.1499999999999999</v>
      </c>
      <c r="D21" s="107">
        <f>Interview!H277</f>
        <v>0.6</v>
      </c>
      <c r="E21" s="107">
        <f>Interview!H287</f>
        <v>0.2</v>
      </c>
      <c r="F21" s="107">
        <f>Interview!H296</f>
        <v>0.35</v>
      </c>
      <c r="G21" s="6">
        <f t="shared" si="0"/>
        <v>0</v>
      </c>
      <c r="H21" s="3"/>
      <c r="I21" s="1"/>
      <c r="J21" s="1"/>
      <c r="K21" s="1"/>
      <c r="L21" s="1"/>
      <c r="M21" s="1"/>
      <c r="N21" s="1"/>
      <c r="T21" s="82" t="s">
        <v>222</v>
      </c>
      <c r="U21" s="86" t="s">
        <v>265</v>
      </c>
      <c r="V21" s="107">
        <v>0</v>
      </c>
      <c r="W21" s="107">
        <v>0</v>
      </c>
      <c r="X21" s="107">
        <f>Interview!$J$304</f>
        <v>0</v>
      </c>
      <c r="Y21" s="107">
        <v>0</v>
      </c>
    </row>
    <row r="22" spans="1:25" ht="24.95" customHeight="1" x14ac:dyDescent="0.2">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4.95" customHeight="1" x14ac:dyDescent="0.2">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4.95" customHeight="1" x14ac:dyDescent="0.2">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4.95" customHeight="1" x14ac:dyDescent="0.2">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0.70000000000000007</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0.6333333333333333</v>
      </c>
      <c r="K33" s="1"/>
      <c r="L33" s="1"/>
      <c r="M33" s="1"/>
      <c r="N33" s="1"/>
      <c r="T33" s="72" t="s">
        <v>58</v>
      </c>
      <c r="U33" s="76" t="s">
        <v>122</v>
      </c>
      <c r="V33" s="107">
        <f>'Roadmap Chart'!I14</f>
        <v>2.1</v>
      </c>
      <c r="W33" s="107">
        <v>0</v>
      </c>
      <c r="X33" s="107">
        <v>0</v>
      </c>
      <c r="Y33" s="107">
        <v>0</v>
      </c>
    </row>
    <row r="34" spans="1:25" ht="24.95" customHeight="1" x14ac:dyDescent="0.2">
      <c r="A34" s="72" t="s">
        <v>58</v>
      </c>
      <c r="B34" s="76" t="s">
        <v>122</v>
      </c>
      <c r="C34" s="107">
        <f>Roadmap!Y40</f>
        <v>2.1</v>
      </c>
      <c r="D34" s="107">
        <f>Roadmap!X40</f>
        <v>1</v>
      </c>
      <c r="E34" s="107">
        <f>Roadmap!X43</f>
        <v>0.35</v>
      </c>
      <c r="F34" s="107">
        <f>Roadmap!X46</f>
        <v>0.75</v>
      </c>
      <c r="G34" s="6">
        <f t="shared" si="1"/>
        <v>0</v>
      </c>
      <c r="H34" s="3"/>
      <c r="I34" s="82" t="s">
        <v>222</v>
      </c>
      <c r="J34" s="107">
        <f>AVERAGE(C38:C40)</f>
        <v>0.66666666666666663</v>
      </c>
      <c r="K34" s="1"/>
      <c r="L34" s="1"/>
      <c r="M34" s="1"/>
      <c r="N34" s="1"/>
      <c r="T34" s="77" t="s">
        <v>149</v>
      </c>
      <c r="U34" s="81" t="s">
        <v>150</v>
      </c>
      <c r="V34" s="107">
        <v>0</v>
      </c>
      <c r="W34" s="107">
        <f>'Roadmap Chart'!I15</f>
        <v>1.9</v>
      </c>
      <c r="X34" s="107">
        <v>0</v>
      </c>
      <c r="Y34" s="107">
        <v>0</v>
      </c>
    </row>
    <row r="35" spans="1:25" ht="24.95" customHeight="1" x14ac:dyDescent="0.2">
      <c r="A35" s="77" t="s">
        <v>149</v>
      </c>
      <c r="B35" s="81" t="s">
        <v>150</v>
      </c>
      <c r="C35" s="107">
        <f>Roadmap!Y50</f>
        <v>1.9</v>
      </c>
      <c r="D35" s="107">
        <f>Roadmap!X50</f>
        <v>0.75</v>
      </c>
      <c r="E35" s="107">
        <f>Roadmap!X53</f>
        <v>0.39999999999999997</v>
      </c>
      <c r="F35" s="107">
        <f>Roadmap!X57</f>
        <v>0.75</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4.95" customHeight="1" x14ac:dyDescent="0.2">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4.95" customHeight="1" x14ac:dyDescent="0.2">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4.95" customHeight="1" x14ac:dyDescent="0.2">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2</v>
      </c>
      <c r="Y38" s="107">
        <v>0</v>
      </c>
    </row>
    <row r="39" spans="1:25" ht="24.95" customHeight="1" x14ac:dyDescent="0.2">
      <c r="A39" s="82" t="s">
        <v>222</v>
      </c>
      <c r="B39" s="86" t="s">
        <v>381</v>
      </c>
      <c r="C39" s="107">
        <f>Roadmap!Y88</f>
        <v>2</v>
      </c>
      <c r="D39" s="107">
        <f>Roadmap!X88</f>
        <v>0.75</v>
      </c>
      <c r="E39" s="107">
        <f>Roadmap!X91</f>
        <v>0.5</v>
      </c>
      <c r="F39" s="107">
        <f>Roadmap!X94</f>
        <v>0.75</v>
      </c>
      <c r="G39" s="6">
        <f t="shared" si="1"/>
        <v>2</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112" workbookViewId="0">
      <pane xSplit="3" topLeftCell="R1" activePane="topRight" state="frozen"/>
      <selection activeCell="B2" sqref="B2"/>
      <selection pane="topRight" activeCell="N46" sqref="N46"/>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Domestic Internet of Things For Grupo 11</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t="str">
        <f>Interview!D10</f>
        <v>Grupo 11</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t="str">
        <f>Interview!D11</f>
        <v>Domestic Internet of Things</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43573</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t="str">
        <f>Interview!D13</f>
        <v>Bill Gates</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t="str">
        <f>Interview!D14</f>
        <v>Carlos Gonçalves, João Carvalho, Ricardo Peixoto</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0.5</v>
      </c>
      <c r="I40" s="380">
        <f>SUM(H40,H43,H46)</f>
        <v>1.0499999999999998</v>
      </c>
      <c r="J40" s="177" t="s">
        <v>427</v>
      </c>
      <c r="K40" s="156">
        <f>IFERROR(VLOOKUP(J40,AnswerDTBL,2,FALSE),0)</f>
        <v>0.5</v>
      </c>
      <c r="L40" s="158">
        <f>IFERROR(AVERAGE(K40,K41),0)</f>
        <v>0.75</v>
      </c>
      <c r="M40" s="372">
        <f>SUM(L40,L43,L46)</f>
        <v>1.45</v>
      </c>
      <c r="N40" s="177" t="s">
        <v>428</v>
      </c>
      <c r="O40" s="156">
        <f>IFERROR(VLOOKUP(N40,AnswerDTBL,2,FALSE),0)</f>
        <v>1</v>
      </c>
      <c r="P40" s="158">
        <f>IFERROR(AVERAGE(O40,O41),0)</f>
        <v>1</v>
      </c>
      <c r="Q40" s="372">
        <f>SUM(P40,P43,P46)</f>
        <v>1.7</v>
      </c>
      <c r="R40" s="177" t="s">
        <v>428</v>
      </c>
      <c r="S40" s="156">
        <f>IFERROR(VLOOKUP(R40,AnswerDTBL,2,FALSE),0)</f>
        <v>1</v>
      </c>
      <c r="T40" s="158">
        <f>IFERROR(AVERAGE(S40,S41),0)</f>
        <v>1</v>
      </c>
      <c r="U40" s="372">
        <f>SUM(T40,T43,T46)</f>
        <v>1.95</v>
      </c>
      <c r="V40" s="177" t="s">
        <v>428</v>
      </c>
      <c r="W40" s="156">
        <f>IFERROR(VLOOKUP(V40,AnswerDTBL,2,FALSE),0)</f>
        <v>1</v>
      </c>
      <c r="X40" s="158">
        <f>IFERROR(AVERAGE(W40,W41),0)</f>
        <v>1</v>
      </c>
      <c r="Y40" s="372">
        <f>SUM(X40,X43,X46)</f>
        <v>2.1</v>
      </c>
    </row>
    <row r="41" spans="1:25" ht="12.75" customHeight="1" x14ac:dyDescent="0.2">
      <c r="A41" s="27">
        <v>16</v>
      </c>
      <c r="B41" s="388"/>
      <c r="C41" s="384" t="str">
        <f>Interview!C105</f>
        <v>Does each project team understand where to find secure development best-practices and guidance?</v>
      </c>
      <c r="D41" s="385"/>
      <c r="E41" s="30" t="str">
        <f>Interview!E105</f>
        <v>Yes, at least half of them are/do</v>
      </c>
      <c r="F41" s="18">
        <v>16</v>
      </c>
      <c r="G41" s="18">
        <f>IFERROR(VLOOKUP(E41,AnswerCTBL,2,FALSE),0)</f>
        <v>0.5</v>
      </c>
      <c r="H41" s="202"/>
      <c r="I41" s="381"/>
      <c r="J41" s="177" t="s">
        <v>493</v>
      </c>
      <c r="K41" s="18">
        <f>IFERROR(VLOOKUP(J41,AnswerCTBL,2,FALSE),0)</f>
        <v>1</v>
      </c>
      <c r="L41" s="109"/>
      <c r="M41" s="374"/>
      <c r="N41" s="177" t="s">
        <v>493</v>
      </c>
      <c r="O41" s="18">
        <f>IFERROR(VLOOKUP(N41,AnswerCTBL,2,FALSE),0)</f>
        <v>1</v>
      </c>
      <c r="P41" s="109"/>
      <c r="Q41" s="374"/>
      <c r="R41" s="177" t="s">
        <v>493</v>
      </c>
      <c r="S41" s="18">
        <f>IFERROR(VLOOKUP(R41,AnswerCTBL,2,FALSE),0)</f>
        <v>1</v>
      </c>
      <c r="T41" s="109"/>
      <c r="U41" s="374"/>
      <c r="V41" s="177" t="s">
        <v>493</v>
      </c>
      <c r="W41" s="18">
        <f>IFERROR(VLOOKUP(V41,AnswerCTBL,2,FALSE),0)</f>
        <v>1</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t="str">
        <f>Interview!E111</f>
        <v>Yes, a small percentage are/do</v>
      </c>
      <c r="F43" s="156">
        <v>17</v>
      </c>
      <c r="G43" s="156">
        <f>IFERROR(VLOOKUP(E43,AnswerCTBL,2,FALSE),0)</f>
        <v>0.2</v>
      </c>
      <c r="H43" s="201">
        <f>IFERROR(AVERAGE(G43,G44),0)</f>
        <v>0.2</v>
      </c>
      <c r="I43" s="212"/>
      <c r="J43" s="176" t="s">
        <v>491</v>
      </c>
      <c r="K43" s="156">
        <f>IFERROR(VLOOKUP(J43,AnswerCTBL,2,FALSE),0)</f>
        <v>0.2</v>
      </c>
      <c r="L43" s="158">
        <f>IFERROR(AVERAGE(K43,K44),0)</f>
        <v>0.2</v>
      </c>
      <c r="M43" s="180"/>
      <c r="N43" s="176" t="s">
        <v>491</v>
      </c>
      <c r="O43" s="156">
        <f>IFERROR(VLOOKUP(N43,AnswerCTBL,2,FALSE),0)</f>
        <v>0.2</v>
      </c>
      <c r="P43" s="158">
        <f>IFERROR(AVERAGE(O43,O44),0)</f>
        <v>0.2</v>
      </c>
      <c r="Q43" s="180"/>
      <c r="R43" s="176" t="s">
        <v>491</v>
      </c>
      <c r="S43" s="156">
        <f>IFERROR(VLOOKUP(R43,AnswerCTBL,2,FALSE),0)</f>
        <v>0.2</v>
      </c>
      <c r="T43" s="158">
        <f>IFERROR(AVERAGE(S43,S44),0)</f>
        <v>0.2</v>
      </c>
      <c r="U43" s="180"/>
      <c r="V43" s="176" t="s">
        <v>492</v>
      </c>
      <c r="W43" s="156">
        <f>IFERROR(VLOOKUP(V43,AnswerCTBL,2,FALSE),0)</f>
        <v>0.5</v>
      </c>
      <c r="X43" s="158">
        <f>IFERROR(AVERAGE(W43,W44),0)</f>
        <v>0.35</v>
      </c>
      <c r="Y43" s="180"/>
    </row>
    <row r="44" spans="1:25" ht="12.75" customHeight="1" x14ac:dyDescent="0.25">
      <c r="A44" s="27">
        <v>18</v>
      </c>
      <c r="B44" s="388"/>
      <c r="C44" s="384" t="str">
        <f>Interview!C118</f>
        <v>Are stakeholders able to pull in security coaches for use on projects?</v>
      </c>
      <c r="D44" s="385"/>
      <c r="E44" s="30" t="str">
        <f>Interview!E118</f>
        <v>Yes, a small percentage are/do</v>
      </c>
      <c r="F44" s="18">
        <v>18</v>
      </c>
      <c r="G44" s="18">
        <f>IFERROR(VLOOKUP(E44,AnswerCTBL,2,FALSE),0)</f>
        <v>0.2</v>
      </c>
      <c r="H44" s="202"/>
      <c r="I44" s="212"/>
      <c r="J44" s="177" t="s">
        <v>491</v>
      </c>
      <c r="K44" s="18">
        <f>IFERROR(VLOOKUP(J44,AnswerCTBL,2,FALSE),0)</f>
        <v>0.2</v>
      </c>
      <c r="L44" s="109"/>
      <c r="M44" s="180"/>
      <c r="N44" s="177" t="s">
        <v>491</v>
      </c>
      <c r="O44" s="18">
        <f>IFERROR(VLOOKUP(N44,AnswerCTBL,2,FALSE),0)</f>
        <v>0.2</v>
      </c>
      <c r="P44" s="109"/>
      <c r="Q44" s="180"/>
      <c r="R44" s="177" t="s">
        <v>491</v>
      </c>
      <c r="S44" s="18">
        <f>IFERROR(VLOOKUP(R44,AnswerCTBL,2,FALSE),0)</f>
        <v>0.2</v>
      </c>
      <c r="T44" s="109"/>
      <c r="U44" s="180"/>
      <c r="V44" s="177" t="s">
        <v>491</v>
      </c>
      <c r="W44" s="18">
        <f>IFERROR(VLOOKUP(V44,AnswerCTBL,2,FALSE),0)</f>
        <v>0.2</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t="str">
        <f>Interview!E124</f>
        <v>Yes, there is a standard set</v>
      </c>
      <c r="F46" s="156">
        <v>19</v>
      </c>
      <c r="G46" s="156">
        <f>IFERROR(VLOOKUP(E46,AnswerFTBL,2,FALSE),0)</f>
        <v>0.5</v>
      </c>
      <c r="H46" s="201">
        <f>IFERROR(AVERAGE(G46,G47),0)</f>
        <v>0.35</v>
      </c>
      <c r="I46" s="212"/>
      <c r="J46" s="176" t="s">
        <v>431</v>
      </c>
      <c r="K46" s="156">
        <f>IFERROR(VLOOKUP(J46,AnswerFTBL,2,FALSE),0)</f>
        <v>0.5</v>
      </c>
      <c r="L46" s="158">
        <f>IFERROR(AVERAGE(K46,K47),0)</f>
        <v>0.5</v>
      </c>
      <c r="M46" s="180"/>
      <c r="N46" s="176" t="s">
        <v>431</v>
      </c>
      <c r="O46" s="156">
        <f>IFERROR(VLOOKUP(N46,AnswerFTBL,2,FALSE),0)</f>
        <v>0.5</v>
      </c>
      <c r="P46" s="158">
        <f>IFERROR(AVERAGE(O46,O47),0)</f>
        <v>0.5</v>
      </c>
      <c r="Q46" s="180"/>
      <c r="R46" s="176" t="s">
        <v>432</v>
      </c>
      <c r="S46" s="156">
        <f>IFERROR(VLOOKUP(R46,AnswerFTBL,2,FALSE),0)</f>
        <v>1</v>
      </c>
      <c r="T46" s="158">
        <f>IFERROR(AVERAGE(S46,S47),0)</f>
        <v>0.75</v>
      </c>
      <c r="U46" s="180"/>
      <c r="V46" s="176" t="s">
        <v>432</v>
      </c>
      <c r="W46" s="156">
        <f>IFERROR(VLOOKUP(V46,AnswerFTBL,2,FALSE),0)</f>
        <v>1</v>
      </c>
      <c r="X46" s="158">
        <f>IFERROR(AVERAGE(W46,W47),0)</f>
        <v>0.75</v>
      </c>
      <c r="Y46" s="180"/>
    </row>
    <row r="47" spans="1:25" ht="12.75" customHeight="1" x14ac:dyDescent="0.25">
      <c r="A47" s="27">
        <v>20</v>
      </c>
      <c r="B47" s="388"/>
      <c r="C47" s="384" t="str">
        <f>Interview!C130</f>
        <v>Are developers tested to ensure a baseline skill-set for secure development practices?</v>
      </c>
      <c r="D47" s="385"/>
      <c r="E47" s="31" t="str">
        <f>Interview!E130</f>
        <v>Yes, we did it once</v>
      </c>
      <c r="F47" s="154">
        <v>20</v>
      </c>
      <c r="G47" s="154">
        <f>IFERROR(VLOOKUP(E47,AnswerDTBL,2,FALSE),0)</f>
        <v>0.2</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427</v>
      </c>
      <c r="W47" s="18">
        <f>IFERROR(VLOOKUP(V47,AnswerDTBL,2,FALSE),0)</f>
        <v>0.5</v>
      </c>
      <c r="X47" s="109"/>
      <c r="Y47" s="180"/>
    </row>
    <row r="48" spans="1:25" ht="12.75" customHeight="1" x14ac:dyDescent="0.2">
      <c r="B48" s="267" t="s">
        <v>149</v>
      </c>
      <c r="C48" s="267"/>
      <c r="D48" s="267"/>
      <c r="E48" s="267" t="s">
        <v>461</v>
      </c>
      <c r="F48" s="267"/>
      <c r="G48" s="267"/>
      <c r="H48" s="267"/>
      <c r="I48" s="267"/>
      <c r="J48" s="358" t="s">
        <v>460</v>
      </c>
      <c r="K48" s="267"/>
      <c r="L48" s="267"/>
      <c r="M48" s="359"/>
      <c r="N48" s="358" t="s">
        <v>462</v>
      </c>
      <c r="O48" s="267"/>
      <c r="P48" s="267"/>
      <c r="Q48" s="359"/>
      <c r="R48" s="358" t="s">
        <v>463</v>
      </c>
      <c r="S48" s="267"/>
      <c r="T48" s="267"/>
      <c r="U48" s="359"/>
      <c r="V48" s="358" t="s">
        <v>464</v>
      </c>
      <c r="W48" s="267"/>
      <c r="X48" s="267"/>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t="str">
        <f>Interview!E138</f>
        <v>Yes, at least half of them are/do</v>
      </c>
      <c r="F50" s="18">
        <v>1</v>
      </c>
      <c r="G50" s="18">
        <f>IFERROR(VLOOKUP(E50,AnswerCTBL,2,FALSE),0)</f>
        <v>0.5</v>
      </c>
      <c r="H50" s="166">
        <f>IFERROR(AVERAGE(G50,G51),0)</f>
        <v>0.35</v>
      </c>
      <c r="I50" s="396">
        <f>SUM(H50,H53,H57)</f>
        <v>0.84999999999999987</v>
      </c>
      <c r="J50" s="176" t="s">
        <v>492</v>
      </c>
      <c r="K50" s="18">
        <f>IFERROR(VLOOKUP(J50,AnswerCTBL,2,FALSE),0)</f>
        <v>0.5</v>
      </c>
      <c r="L50" s="109">
        <f>IFERROR(AVERAGE(K50,K51),0)</f>
        <v>0.5</v>
      </c>
      <c r="M50" s="378">
        <f>SUM(L50,L53,L57)</f>
        <v>1.1499999999999999</v>
      </c>
      <c r="N50" s="176" t="s">
        <v>493</v>
      </c>
      <c r="O50" s="18">
        <f>IFERROR(VLOOKUP(N50,AnswerCTBL,2,FALSE),0)</f>
        <v>1</v>
      </c>
      <c r="P50" s="109">
        <f>IFERROR(AVERAGE(O50,O51),0)</f>
        <v>0.75</v>
      </c>
      <c r="Q50" s="378">
        <f>SUM(P50,P53,P57)</f>
        <v>1.55</v>
      </c>
      <c r="R50" s="176" t="s">
        <v>493</v>
      </c>
      <c r="S50" s="18">
        <f>IFERROR(VLOOKUP(R50,AnswerCTBL,2,FALSE),0)</f>
        <v>1</v>
      </c>
      <c r="T50" s="109">
        <f>IFERROR(AVERAGE(S50,S51),0)</f>
        <v>0.75</v>
      </c>
      <c r="U50" s="378">
        <f>SUM(T50,T53,T57)</f>
        <v>1.8</v>
      </c>
      <c r="V50" s="176" t="s">
        <v>493</v>
      </c>
      <c r="W50" s="18">
        <f>IFERROR(VLOOKUP(V50,AnswerCTBL,2,FALSE),0)</f>
        <v>1</v>
      </c>
      <c r="X50" s="109">
        <f>IFERROR(AVERAGE(W50,W51),0)</f>
        <v>0.75</v>
      </c>
      <c r="Y50" s="378">
        <f>SUM(X50,X53,X57)</f>
        <v>1.9</v>
      </c>
    </row>
    <row r="51" spans="1:25" ht="12.75" customHeight="1" x14ac:dyDescent="0.2">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t="s">
        <v>492</v>
      </c>
      <c r="K51" s="18">
        <f>IFERROR(VLOOKUP(J51,AnswerCTBL,2,FALSE),0)</f>
        <v>0.5</v>
      </c>
      <c r="L51" s="109"/>
      <c r="M51" s="379"/>
      <c r="N51" s="177" t="s">
        <v>492</v>
      </c>
      <c r="O51" s="18">
        <f>IFERROR(VLOOKUP(N51,AnswerCTBL,2,FALSE),0)</f>
        <v>0.5</v>
      </c>
      <c r="P51" s="109"/>
      <c r="Q51" s="379"/>
      <c r="R51" s="177" t="s">
        <v>492</v>
      </c>
      <c r="S51" s="18">
        <f>IFERROR(VLOOKUP(R51,AnswerCTBL,2,FALSE),0)</f>
        <v>0.5</v>
      </c>
      <c r="T51" s="109"/>
      <c r="U51" s="379"/>
      <c r="V51" s="177" t="s">
        <v>492</v>
      </c>
      <c r="W51" s="18">
        <f>IFERROR(VLOOKUP(V51,AnswerCTBL,2,FALSE),0)</f>
        <v>0.5</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0.3</v>
      </c>
      <c r="I53" s="212"/>
      <c r="J53" s="176" t="s">
        <v>491</v>
      </c>
      <c r="K53" s="18">
        <f>IFERROR(VLOOKUP(J53,AnswerCTBL,2,FALSE),0)</f>
        <v>0.2</v>
      </c>
      <c r="L53" s="109">
        <f>IFERROR(AVERAGE(K53,K54,K55),0)</f>
        <v>0.3</v>
      </c>
      <c r="M53" s="180"/>
      <c r="N53" s="176" t="s">
        <v>491</v>
      </c>
      <c r="O53" s="18">
        <f>IFERROR(VLOOKUP(N53,AnswerCTBL,2,FALSE),0)</f>
        <v>0.2</v>
      </c>
      <c r="P53" s="109">
        <f>IFERROR(AVERAGE(O53,O54,O55),0)</f>
        <v>0.3</v>
      </c>
      <c r="Q53" s="180"/>
      <c r="R53" s="176" t="s">
        <v>491</v>
      </c>
      <c r="S53" s="18">
        <f>IFERROR(VLOOKUP(R53,AnswerCTBL,2,FALSE),0)</f>
        <v>0.2</v>
      </c>
      <c r="T53" s="109">
        <f>IFERROR(AVERAGE(S53,S54,S55),0)</f>
        <v>0.3</v>
      </c>
      <c r="U53" s="180"/>
      <c r="V53" s="176" t="s">
        <v>491</v>
      </c>
      <c r="W53" s="18">
        <f>IFERROR(VLOOKUP(V53,AnswerCTBL,2,FALSE),0)</f>
        <v>0.2</v>
      </c>
      <c r="X53" s="109">
        <f>IFERROR(AVERAGE(W53,W54,W55),0)</f>
        <v>0.39999999999999997</v>
      </c>
      <c r="Y53" s="180"/>
    </row>
    <row r="54" spans="1:25" ht="12.75" customHeight="1" x14ac:dyDescent="0.25">
      <c r="A54"/>
      <c r="B54" s="427"/>
      <c r="C54" s="382" t="str">
        <f>Interview!C154</f>
        <v>Do project teams use a method of rating threats for relative comparison?</v>
      </c>
      <c r="D54" s="383"/>
      <c r="E54" s="30" t="str">
        <f>Interview!E154</f>
        <v>Yes, at least half of them are/do</v>
      </c>
      <c r="F54" s="18">
        <v>4</v>
      </c>
      <c r="G54" s="18">
        <f>IFERROR(VLOOKUP(E54,AnswerCTBL,2,FALSE),0)</f>
        <v>0.5</v>
      </c>
      <c r="H54" s="166"/>
      <c r="I54" s="212"/>
      <c r="J54" s="177" t="s">
        <v>492</v>
      </c>
      <c r="K54" s="18">
        <f>IFERROR(VLOOKUP(J54,AnswerCTBL,2,FALSE),0)</f>
        <v>0.5</v>
      </c>
      <c r="L54" s="109"/>
      <c r="M54" s="180"/>
      <c r="N54" s="177" t="s">
        <v>492</v>
      </c>
      <c r="O54" s="18">
        <f>IFERROR(VLOOKUP(N54,AnswerCTBL,2,FALSE),0)</f>
        <v>0.5</v>
      </c>
      <c r="P54" s="109"/>
      <c r="Q54" s="180"/>
      <c r="R54" s="177" t="s">
        <v>492</v>
      </c>
      <c r="S54" s="18">
        <f>IFERROR(VLOOKUP(R54,AnswerCTBL,2,FALSE),0)</f>
        <v>0.5</v>
      </c>
      <c r="T54" s="109"/>
      <c r="U54" s="180"/>
      <c r="V54" s="177" t="s">
        <v>492</v>
      </c>
      <c r="W54" s="18">
        <f>IFERROR(VLOOKUP(V54,AnswerCTBL,2,FALSE),0)</f>
        <v>0.5</v>
      </c>
      <c r="X54" s="109"/>
      <c r="Y54" s="180"/>
    </row>
    <row r="55" spans="1:25" ht="12.75" customHeight="1" x14ac:dyDescent="0.25">
      <c r="A55"/>
      <c r="B55" s="428"/>
      <c r="C55" s="384" t="str">
        <f>Interview!C158</f>
        <v>Are stakeholders aware of relevant threats and ratings?</v>
      </c>
      <c r="D55" s="385"/>
      <c r="E55" s="30" t="str">
        <f>Interview!E158</f>
        <v>Yes, a small percentage are/do</v>
      </c>
      <c r="F55" s="18">
        <v>5</v>
      </c>
      <c r="G55" s="18">
        <f>IFERROR(VLOOKUP(E55,AnswerCTBL,2,FALSE),0)</f>
        <v>0.2</v>
      </c>
      <c r="H55" s="166"/>
      <c r="I55" s="212"/>
      <c r="J55" s="177" t="s">
        <v>491</v>
      </c>
      <c r="K55" s="18">
        <f>IFERROR(VLOOKUP(J55,AnswerCTBL,2,FALSE),0)</f>
        <v>0.2</v>
      </c>
      <c r="L55" s="109"/>
      <c r="M55" s="180"/>
      <c r="N55" s="177" t="s">
        <v>491</v>
      </c>
      <c r="O55" s="18">
        <f>IFERROR(VLOOKUP(N55,AnswerCTBL,2,FALSE),0)</f>
        <v>0.2</v>
      </c>
      <c r="P55" s="109"/>
      <c r="Q55" s="180"/>
      <c r="R55" s="177" t="s">
        <v>491</v>
      </c>
      <c r="S55" s="18">
        <f>IFERROR(VLOOKUP(R55,AnswerCTBL,2,FALSE),0)</f>
        <v>0.2</v>
      </c>
      <c r="T55" s="109"/>
      <c r="U55" s="180"/>
      <c r="V55" s="177" t="s">
        <v>492</v>
      </c>
      <c r="W55" s="18">
        <f>IFERROR(VLOOKUP(V55,AnswerCTBL,2,FALSE),0)</f>
        <v>0.5</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t="str">
        <f>Interview!E162</f>
        <v>Yes, a small percentage are/do</v>
      </c>
      <c r="F57" s="18">
        <v>6</v>
      </c>
      <c r="G57" s="18">
        <f>IFERROR(VLOOKUP(E57,AnswerCTBL,2,FALSE),0)</f>
        <v>0.2</v>
      </c>
      <c r="H57" s="166">
        <f>IFERROR(AVERAGE(G57,G58),0)</f>
        <v>0.2</v>
      </c>
      <c r="I57" s="212"/>
      <c r="J57" s="176" t="s">
        <v>492</v>
      </c>
      <c r="K57" s="18">
        <f>IFERROR(VLOOKUP(J57,AnswerCTBL,2,FALSE),0)</f>
        <v>0.5</v>
      </c>
      <c r="L57" s="109">
        <f>IFERROR(AVERAGE(K57,K58),0)</f>
        <v>0.35</v>
      </c>
      <c r="M57" s="180"/>
      <c r="N57" s="176" t="s">
        <v>492</v>
      </c>
      <c r="O57" s="18">
        <f>IFERROR(VLOOKUP(N57,AnswerCTBL,2,FALSE),0)</f>
        <v>0.5</v>
      </c>
      <c r="P57" s="109">
        <f>IFERROR(AVERAGE(O57,O58),0)</f>
        <v>0.5</v>
      </c>
      <c r="Q57" s="180"/>
      <c r="R57" s="176" t="s">
        <v>493</v>
      </c>
      <c r="S57" s="18">
        <f>IFERROR(VLOOKUP(R57,AnswerCTBL,2,FALSE),0)</f>
        <v>1</v>
      </c>
      <c r="T57" s="109">
        <f>IFERROR(AVERAGE(S57,S58),0)</f>
        <v>0.75</v>
      </c>
      <c r="U57" s="180"/>
      <c r="V57" s="176" t="s">
        <v>493</v>
      </c>
      <c r="W57" s="18">
        <f>IFERROR(VLOOKUP(V57,AnswerCTBL,2,FALSE),0)</f>
        <v>1</v>
      </c>
      <c r="X57" s="109">
        <f>IFERROR(AVERAGE(W57,W58),0)</f>
        <v>0.75</v>
      </c>
      <c r="Y57" s="180"/>
    </row>
    <row r="58" spans="1:25" ht="12.75" customHeight="1" x14ac:dyDescent="0.2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t="s">
        <v>491</v>
      </c>
      <c r="K58" s="18">
        <f>IFERROR(VLOOKUP(J58,AnswerCTBL,2,FALSE),0)</f>
        <v>0.2</v>
      </c>
      <c r="L58" s="109"/>
      <c r="M58" s="180"/>
      <c r="N58" s="177" t="s">
        <v>492</v>
      </c>
      <c r="O58" s="18">
        <f>IFERROR(VLOOKUP(N58,AnswerCTBL,2,FALSE),0)</f>
        <v>0.5</v>
      </c>
      <c r="P58" s="109"/>
      <c r="Q58" s="180"/>
      <c r="R58" s="177" t="s">
        <v>492</v>
      </c>
      <c r="S58" s="18">
        <f>IFERROR(VLOOKUP(R58,AnswerCTBL,2,FALSE),0)</f>
        <v>0.5</v>
      </c>
      <c r="T58" s="109"/>
      <c r="U58" s="180"/>
      <c r="V58" s="177" t="s">
        <v>492</v>
      </c>
      <c r="W58" s="18">
        <f>IFERROR(VLOOKUP(V58,AnswerCTBL,2,FALSE),0)</f>
        <v>0.5</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f>Interview!E206</f>
        <v>0</v>
      </c>
      <c r="F69" s="18">
        <v>14</v>
      </c>
      <c r="G69" s="18">
        <f>IFERROR(VLOOKUP(E69,AnswerFTBL,2,FALSE),0)</f>
        <v>0</v>
      </c>
      <c r="H69" s="166">
        <f>IFERROR(AVERAGE(G69,G70),0)</f>
        <v>0</v>
      </c>
      <c r="I69" s="396">
        <f>SUM(H69,H72,H75)</f>
        <v>0</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2">
      <c r="A70"/>
      <c r="B70" s="428"/>
      <c r="C70" s="384" t="str">
        <f>Interview!C211</f>
        <v>Are project teams aware of secure design principles and do they apply them consistently?</v>
      </c>
      <c r="D70" s="385"/>
      <c r="E70" s="30">
        <f>Interview!E211</f>
        <v>0</v>
      </c>
      <c r="F70" s="18">
        <v>15</v>
      </c>
      <c r="G70" s="18">
        <f>IFERROR(VLOOKUP(E70,AnswerCTBL,2,FALSE),0)</f>
        <v>0</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428"/>
      <c r="C73" s="384" t="str">
        <f>Interview!C223</f>
        <v>Are project teams provided with prescriptive design patterns based on their application architecture?</v>
      </c>
      <c r="D73" s="385"/>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
      <c r="A77"/>
      <c r="B77" s="268" t="s">
        <v>222</v>
      </c>
      <c r="C77" s="268"/>
      <c r="D77" s="268"/>
      <c r="E77" s="268" t="s">
        <v>461</v>
      </c>
      <c r="F77" s="268"/>
      <c r="G77" s="268"/>
      <c r="H77" s="268"/>
      <c r="I77" s="268"/>
      <c r="J77" s="360" t="s">
        <v>460</v>
      </c>
      <c r="K77" s="268"/>
      <c r="L77" s="268"/>
      <c r="M77" s="361"/>
      <c r="N77" s="360" t="s">
        <v>462</v>
      </c>
      <c r="O77" s="268"/>
      <c r="P77" s="268"/>
      <c r="Q77" s="361"/>
      <c r="R77" s="360" t="s">
        <v>463</v>
      </c>
      <c r="S77" s="268"/>
      <c r="T77" s="268"/>
      <c r="U77" s="361"/>
      <c r="V77" s="360" t="s">
        <v>464</v>
      </c>
      <c r="W77" s="268"/>
      <c r="X77" s="268"/>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t="str">
        <f>Interview!E277</f>
        <v>Yes, localized to business areas</v>
      </c>
      <c r="F88" s="161">
        <v>7</v>
      </c>
      <c r="G88" s="18">
        <f>IFERROR(VLOOKUP(E88,AnswerGTBL,2,FALSE),0)</f>
        <v>0.2</v>
      </c>
      <c r="H88" s="166">
        <f>IFERROR(AVERAGE(G88,G89),0)</f>
        <v>0.6</v>
      </c>
      <c r="I88" s="398">
        <f>SUM(H88,H91,H94)</f>
        <v>1.1499999999999999</v>
      </c>
      <c r="J88" s="176" t="s">
        <v>444</v>
      </c>
      <c r="K88" s="18">
        <f>IFERROR(VLOOKUP(J88,AnswerGTBL,2,FALSE),0)</f>
        <v>0.5</v>
      </c>
      <c r="L88" s="109">
        <f>IFERROR(AVERAGE(K88,K89),0)</f>
        <v>0.75</v>
      </c>
      <c r="M88" s="367">
        <f>SUM(L88,L91,L94)</f>
        <v>1.2999999999999998</v>
      </c>
      <c r="N88" s="176" t="s">
        <v>444</v>
      </c>
      <c r="O88" s="18">
        <f>IFERROR(VLOOKUP(N88,AnswerGTBL,2,FALSE),0)</f>
        <v>0.5</v>
      </c>
      <c r="P88" s="109">
        <f>IFERROR(AVERAGE(O88,O89),0)</f>
        <v>0.75</v>
      </c>
      <c r="Q88" s="367">
        <f>SUM(P88,P91,P94)</f>
        <v>1.45</v>
      </c>
      <c r="R88" s="176" t="s">
        <v>444</v>
      </c>
      <c r="S88" s="18">
        <f>IFERROR(VLOOKUP(R88,AnswerGTBL,2,FALSE),0)</f>
        <v>0.5</v>
      </c>
      <c r="T88" s="109">
        <f>IFERROR(AVERAGE(S88,S89),0)</f>
        <v>0.75</v>
      </c>
      <c r="U88" s="367">
        <f>SUM(T88,T91,T94)</f>
        <v>1.75</v>
      </c>
      <c r="V88" s="176" t="s">
        <v>444</v>
      </c>
      <c r="W88" s="18">
        <f>IFERROR(VLOOKUP(V88,AnswerGTBL,2,FALSE),0)</f>
        <v>0.5</v>
      </c>
      <c r="X88" s="109">
        <f>IFERROR(AVERAGE(W88,W89),0)</f>
        <v>0.75</v>
      </c>
      <c r="Y88" s="367">
        <f>SUM(X88,X91,X94)</f>
        <v>2</v>
      </c>
    </row>
    <row r="89" spans="1:25" ht="12.75" customHeight="1" x14ac:dyDescent="0.2">
      <c r="A89"/>
      <c r="B89" s="422"/>
      <c r="C89" s="424" t="str">
        <f>Interview!C281</f>
        <v>Do project teams review selected high-risk code?</v>
      </c>
      <c r="D89" s="385"/>
      <c r="E89" s="163" t="str">
        <f>Interview!E281</f>
        <v>Yes, the majority of them are/do</v>
      </c>
      <c r="F89" s="161">
        <v>8</v>
      </c>
      <c r="G89" s="18">
        <f>IFERROR(VLOOKUP(E89,AnswerCTBL,2,FALSE),0)</f>
        <v>1</v>
      </c>
      <c r="H89" s="166"/>
      <c r="I89" s="399"/>
      <c r="J89" s="177" t="s">
        <v>493</v>
      </c>
      <c r="K89" s="18">
        <f>IFERROR(VLOOKUP(J89,AnswerCTBL,2,FALSE),0)</f>
        <v>1</v>
      </c>
      <c r="L89" s="109"/>
      <c r="M89" s="368"/>
      <c r="N89" s="177" t="s">
        <v>493</v>
      </c>
      <c r="O89" s="18">
        <f>IFERROR(VLOOKUP(N89,AnswerCTBL,2,FALSE),0)</f>
        <v>1</v>
      </c>
      <c r="P89" s="109"/>
      <c r="Q89" s="368"/>
      <c r="R89" s="177" t="s">
        <v>493</v>
      </c>
      <c r="S89" s="18">
        <f>IFERROR(VLOOKUP(R89,AnswerCTBL,2,FALSE),0)</f>
        <v>1</v>
      </c>
      <c r="T89" s="109"/>
      <c r="U89" s="368"/>
      <c r="V89" s="177" t="s">
        <v>493</v>
      </c>
      <c r="W89" s="18">
        <f>IFERROR(VLOOKUP(V89,AnswerCTBL,2,FALSE),0)</f>
        <v>1</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t="str">
        <f>Interview!E287</f>
        <v>Yes, teams write/run their own</v>
      </c>
      <c r="F91" s="18">
        <v>9</v>
      </c>
      <c r="G91" s="18">
        <f>IFERROR(VLOOKUP(E91,AnswerFTBL,2,FALSE),0)</f>
        <v>0.2</v>
      </c>
      <c r="H91" s="166">
        <f>IFERROR(AVERAGE(G91,G92),0)</f>
        <v>0.2</v>
      </c>
      <c r="I91" s="212"/>
      <c r="J91" s="176" t="s">
        <v>495</v>
      </c>
      <c r="K91" s="18">
        <f>IFERROR(VLOOKUP(J91,AnswerFTBL,2,FALSE),0)</f>
        <v>0.2</v>
      </c>
      <c r="L91" s="109">
        <f>IFERROR(AVERAGE(K91,K92),0)</f>
        <v>0.2</v>
      </c>
      <c r="M91" s="180"/>
      <c r="N91" s="176" t="s">
        <v>495</v>
      </c>
      <c r="O91" s="18">
        <f>IFERROR(VLOOKUP(N91,AnswerFTBL,2,FALSE),0)</f>
        <v>0.2</v>
      </c>
      <c r="P91" s="109">
        <f>IFERROR(AVERAGE(O91,O92),0)</f>
        <v>0.2</v>
      </c>
      <c r="Q91" s="180"/>
      <c r="R91" s="176" t="s">
        <v>431</v>
      </c>
      <c r="S91" s="18">
        <f>IFERROR(VLOOKUP(R91,AnswerFTBL,2,FALSE),0)</f>
        <v>0.5</v>
      </c>
      <c r="T91" s="109">
        <f>IFERROR(AVERAGE(S91,S92),0)</f>
        <v>0.5</v>
      </c>
      <c r="U91" s="180"/>
      <c r="V91" s="176" t="s">
        <v>431</v>
      </c>
      <c r="W91" s="18">
        <f>IFERROR(VLOOKUP(V91,AnswerFTBL,2,FALSE),0)</f>
        <v>0.5</v>
      </c>
      <c r="X91" s="109">
        <f>IFERROR(AVERAGE(W91,W92),0)</f>
        <v>0.5</v>
      </c>
      <c r="Y91" s="180"/>
    </row>
    <row r="92" spans="1:25" ht="12.75" customHeight="1" x14ac:dyDescent="0.2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t="s">
        <v>491</v>
      </c>
      <c r="K92" s="18">
        <f>IFERROR(VLOOKUP(J92,AnswerCTBL,2,FALSE),0)</f>
        <v>0.2</v>
      </c>
      <c r="L92" s="109"/>
      <c r="M92" s="180"/>
      <c r="N92" s="177" t="s">
        <v>491</v>
      </c>
      <c r="O92" s="18">
        <f>IFERROR(VLOOKUP(N92,AnswerCTBL,2,FALSE),0)</f>
        <v>0.2</v>
      </c>
      <c r="P92" s="109"/>
      <c r="Q92" s="180"/>
      <c r="R92" s="177" t="s">
        <v>492</v>
      </c>
      <c r="S92" s="18">
        <f>IFERROR(VLOOKUP(R92,AnswerCTBL,2,FALSE),0)</f>
        <v>0.5</v>
      </c>
      <c r="T92" s="109"/>
      <c r="U92" s="180"/>
      <c r="V92" s="177" t="s">
        <v>492</v>
      </c>
      <c r="W92" s="18">
        <f>IFERROR(VLOOKUP(V92,AnswerCTBL,2,FALSE),0)</f>
        <v>0.5</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t="str">
        <f>Interview!E296</f>
        <v>Yes, across the organization</v>
      </c>
      <c r="F94" s="18">
        <v>11</v>
      </c>
      <c r="G94" s="18">
        <f>IFERROR(VLOOKUP(E94,AnswerGTBL,2,FALSE),0)</f>
        <v>0.5</v>
      </c>
      <c r="H94" s="166">
        <f>IFERROR(AVERAGE(G94,G95),0)</f>
        <v>0.35</v>
      </c>
      <c r="I94" s="212"/>
      <c r="J94" s="176" t="s">
        <v>444</v>
      </c>
      <c r="K94" s="18">
        <f>IFERROR(VLOOKUP(J94,AnswerGTBL,2,FALSE),0)</f>
        <v>0.5</v>
      </c>
      <c r="L94" s="109">
        <f>IFERROR(AVERAGE(K94,K95),0)</f>
        <v>0.35</v>
      </c>
      <c r="M94" s="180"/>
      <c r="N94" s="176" t="s">
        <v>444</v>
      </c>
      <c r="O94" s="18">
        <f>IFERROR(VLOOKUP(N94,AnswerGTBL,2,FALSE),0)</f>
        <v>0.5</v>
      </c>
      <c r="P94" s="109">
        <f>IFERROR(AVERAGE(O94,O95),0)</f>
        <v>0.5</v>
      </c>
      <c r="Q94" s="180"/>
      <c r="R94" s="176" t="s">
        <v>444</v>
      </c>
      <c r="S94" s="18">
        <f>IFERROR(VLOOKUP(R94,AnswerGTBL,2,FALSE),0)</f>
        <v>0.5</v>
      </c>
      <c r="T94" s="109">
        <f>IFERROR(AVERAGE(S94,S95),0)</f>
        <v>0.5</v>
      </c>
      <c r="U94" s="180"/>
      <c r="V94" s="176" t="s">
        <v>444</v>
      </c>
      <c r="W94" s="18">
        <f>IFERROR(VLOOKUP(V94,AnswerGTBL,2,FALSE),0)</f>
        <v>0.5</v>
      </c>
      <c r="X94" s="109">
        <f>IFERROR(AVERAGE(W94,W95),0)</f>
        <v>0.75</v>
      </c>
      <c r="Y94" s="180"/>
    </row>
    <row r="95" spans="1:25" ht="12.75" customHeight="1" x14ac:dyDescent="0.25">
      <c r="A95"/>
      <c r="B95" s="417"/>
      <c r="C95" s="384" t="str">
        <f>Interview!C299</f>
        <v>Does a minimum security baseline exist for code review results?</v>
      </c>
      <c r="D95" s="385"/>
      <c r="E95" s="30" t="str">
        <f>Interview!E299</f>
        <v>Yes, teams write/run their own</v>
      </c>
      <c r="F95" s="18">
        <v>12</v>
      </c>
      <c r="G95" s="18">
        <f>IFERROR(VLOOKUP(E95,AnswerFTBL,2,FALSE),0)</f>
        <v>0.2</v>
      </c>
      <c r="H95" s="166"/>
      <c r="I95" s="212"/>
      <c r="J95" s="177" t="s">
        <v>495</v>
      </c>
      <c r="K95" s="18">
        <f>IFERROR(VLOOKUP(J95,AnswerFTBL,2,FALSE),0)</f>
        <v>0.2</v>
      </c>
      <c r="L95" s="109"/>
      <c r="M95" s="180"/>
      <c r="N95" s="177" t="s">
        <v>431</v>
      </c>
      <c r="O95" s="18">
        <f>IFERROR(VLOOKUP(N95,AnswerFTBL,2,FALSE),0)</f>
        <v>0.5</v>
      </c>
      <c r="P95" s="109"/>
      <c r="Q95" s="180"/>
      <c r="R95" s="177" t="s">
        <v>431</v>
      </c>
      <c r="S95" s="18">
        <f>IFERROR(VLOOKUP(R95,AnswerFTBL,2,FALSE),0)</f>
        <v>0.5</v>
      </c>
      <c r="T95" s="109"/>
      <c r="U95" s="180"/>
      <c r="V95" s="177" t="s">
        <v>432</v>
      </c>
      <c r="W95" s="18">
        <f>IFERROR(VLOOKUP(V95,AnswerFTBL,2,FALSE),0)</f>
        <v>1</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f>Interview!E304</f>
        <v>0</v>
      </c>
      <c r="F97" s="18">
        <v>13</v>
      </c>
      <c r="G97" s="18">
        <f>IFERROR(VLOOKUP(E97,AnswerCTBL,2,FALSE),0)</f>
        <v>0</v>
      </c>
      <c r="H97" s="166">
        <f>IFERROR(AVERAGE(G97,G98,G99),0)</f>
        <v>0</v>
      </c>
      <c r="I97" s="398">
        <f>SUM(H97,H101,H104)</f>
        <v>0</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f>Interview!E309</f>
        <v>0</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4" t="s">
        <v>373</v>
      </c>
      <c r="C106" s="244"/>
      <c r="D106" s="244"/>
      <c r="E106" s="244" t="s">
        <v>461</v>
      </c>
      <c r="F106" s="244"/>
      <c r="G106" s="244"/>
      <c r="H106" s="244"/>
      <c r="I106" s="244"/>
      <c r="J106" s="362" t="s">
        <v>460</v>
      </c>
      <c r="K106" s="244"/>
      <c r="L106" s="244"/>
      <c r="M106" s="363"/>
      <c r="N106" s="362" t="s">
        <v>462</v>
      </c>
      <c r="O106" s="244"/>
      <c r="P106" s="244"/>
      <c r="Q106" s="363"/>
      <c r="R106" s="362" t="s">
        <v>463</v>
      </c>
      <c r="S106" s="244"/>
      <c r="T106" s="244"/>
      <c r="U106" s="363"/>
      <c r="V106" s="362" t="s">
        <v>464</v>
      </c>
      <c r="W106" s="244"/>
      <c r="X106" s="244"/>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topLeftCell="A10" workbookViewId="0">
      <selection activeCell="E9" sqref="E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Grupo 11</v>
      </c>
      <c r="C4" s="456"/>
      <c r="L4" s="42" t="str">
        <f>B4</f>
        <v>Grupo 11</v>
      </c>
      <c r="O4" s="44"/>
      <c r="P4" s="44"/>
      <c r="Q4" s="44"/>
      <c r="R4" s="44"/>
      <c r="S4" s="44"/>
      <c r="T4" s="44"/>
      <c r="U4" s="44"/>
      <c r="Y4" s="42">
        <v>1</v>
      </c>
      <c r="Z4" s="42">
        <v>1</v>
      </c>
      <c r="AA4" s="42">
        <v>1</v>
      </c>
    </row>
    <row r="5" spans="1:31" s="42" customFormat="1" ht="16.5" x14ac:dyDescent="0.3">
      <c r="A5" s="42" t="s">
        <v>55</v>
      </c>
      <c r="B5" s="456" t="str">
        <f>IF(ISBLANK(Interview!D11),"",Interview!D11)</f>
        <v>Domestic Internet of Things</v>
      </c>
      <c r="C5" s="456"/>
      <c r="L5" s="42" t="str">
        <f>B5</f>
        <v>Domestic Internet of Things</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122</v>
      </c>
      <c r="B14" s="111">
        <f>IF(ISNUMBER(Interview!$J$100),Interview!$J$100,SUM(LEFT(Interview!$J$100),".5"))</f>
        <v>1.0499999999999998</v>
      </c>
      <c r="C14" s="220">
        <f>Roadmap!M40</f>
        <v>1.45</v>
      </c>
      <c r="D14" s="50">
        <f>C14</f>
        <v>1.45</v>
      </c>
      <c r="E14" s="220">
        <f>Roadmap!Q40</f>
        <v>1.7</v>
      </c>
      <c r="F14" s="50">
        <f>E14</f>
        <v>1.7</v>
      </c>
      <c r="G14" s="220">
        <f>Roadmap!U40</f>
        <v>1.95</v>
      </c>
      <c r="H14" s="50">
        <f>G14</f>
        <v>1.95</v>
      </c>
      <c r="I14" s="220">
        <f>Roadmap!Y40</f>
        <v>2.1</v>
      </c>
      <c r="J14" s="50">
        <f>I14</f>
        <v>2.1</v>
      </c>
      <c r="K14" s="135">
        <f t="shared" si="0"/>
        <v>1.0500000000000003</v>
      </c>
      <c r="L14" s="229"/>
      <c r="M14" s="229"/>
      <c r="N14" s="229"/>
      <c r="O14" s="229"/>
      <c r="P14" s="229"/>
      <c r="Q14" s="229"/>
      <c r="R14" s="229"/>
      <c r="S14" s="229"/>
      <c r="T14" s="229"/>
      <c r="U14" s="229"/>
      <c r="V14" s="229"/>
      <c r="Z14" s="40" t="str">
        <f t="shared" si="1"/>
        <v>Education &amp; Guidance</v>
      </c>
      <c r="AA14" s="136">
        <f t="shared" si="2"/>
        <v>2.1</v>
      </c>
      <c r="AB14" s="136">
        <f t="shared" si="3"/>
        <v>1.95</v>
      </c>
      <c r="AC14" s="136">
        <f t="shared" si="4"/>
        <v>1.7</v>
      </c>
      <c r="AD14" s="136">
        <f t="shared" si="5"/>
        <v>1.45</v>
      </c>
      <c r="AE14" s="136">
        <f t="shared" si="6"/>
        <v>1.0499999999999998</v>
      </c>
    </row>
    <row r="15" spans="1:31" ht="15" customHeight="1" x14ac:dyDescent="0.3">
      <c r="A15" s="98" t="s">
        <v>150</v>
      </c>
      <c r="B15" s="110">
        <f>IF(ISNUMBER(Interview!$J$138),Interview!$J$138,SUM(LEFT(Interview!$J$138),".5"))</f>
        <v>0.84999999999999987</v>
      </c>
      <c r="C15" s="221">
        <f>Roadmap!M50</f>
        <v>1.1499999999999999</v>
      </c>
      <c r="D15" s="51">
        <f>C15</f>
        <v>1.1499999999999999</v>
      </c>
      <c r="E15" s="221">
        <f>Roadmap!Q50</f>
        <v>1.55</v>
      </c>
      <c r="F15" s="51">
        <f>E15</f>
        <v>1.55</v>
      </c>
      <c r="G15" s="221">
        <f>Roadmap!U50</f>
        <v>1.8</v>
      </c>
      <c r="H15" s="51">
        <f>G15</f>
        <v>1.8</v>
      </c>
      <c r="I15" s="221">
        <f>Roadmap!Y50</f>
        <v>1.9</v>
      </c>
      <c r="J15" s="51">
        <f>I15</f>
        <v>1.9</v>
      </c>
      <c r="K15" s="135">
        <f t="shared" si="0"/>
        <v>1.05</v>
      </c>
      <c r="L15" s="229"/>
      <c r="M15" s="229"/>
      <c r="N15" s="229"/>
      <c r="O15" s="229"/>
      <c r="P15" s="229"/>
      <c r="Q15" s="229"/>
      <c r="R15" s="229"/>
      <c r="S15" s="229"/>
      <c r="T15" s="229"/>
      <c r="U15" s="229"/>
      <c r="V15" s="229"/>
      <c r="Z15" s="40" t="str">
        <f t="shared" si="1"/>
        <v>Threat Assessment</v>
      </c>
      <c r="AA15" s="136">
        <f t="shared" si="2"/>
        <v>1.9</v>
      </c>
      <c r="AB15" s="136">
        <f t="shared" si="3"/>
        <v>1.8</v>
      </c>
      <c r="AC15" s="136">
        <f t="shared" si="4"/>
        <v>1.55</v>
      </c>
      <c r="AD15" s="136">
        <f t="shared" si="5"/>
        <v>1.1499999999999999</v>
      </c>
      <c r="AE15" s="136">
        <f t="shared" si="6"/>
        <v>0.84999999999999987</v>
      </c>
    </row>
    <row r="16" spans="1:31" ht="15" customHeight="1" x14ac:dyDescent="0.3">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3">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3">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
      <c r="A19" s="96" t="s">
        <v>381</v>
      </c>
      <c r="B19" s="110">
        <f>IF(ISNUMBER(Interview!$J$277),Interview!$J$277,SUM(LEFT(Interview!$J$277),".5"))</f>
        <v>1.1499999999999999</v>
      </c>
      <c r="C19" s="219">
        <f>Roadmap!M88</f>
        <v>1.2999999999999998</v>
      </c>
      <c r="D19" s="48">
        <f t="shared" si="7"/>
        <v>1.2999999999999998</v>
      </c>
      <c r="E19" s="219">
        <f>Roadmap!Q88</f>
        <v>1.45</v>
      </c>
      <c r="F19" s="48">
        <f t="shared" si="8"/>
        <v>1.45</v>
      </c>
      <c r="G19" s="219">
        <f>Roadmap!U88</f>
        <v>1.75</v>
      </c>
      <c r="H19" s="48">
        <f t="shared" si="9"/>
        <v>1.75</v>
      </c>
      <c r="I19" s="219">
        <f>Roadmap!Y88</f>
        <v>2</v>
      </c>
      <c r="J19" s="48">
        <f t="shared" si="10"/>
        <v>2</v>
      </c>
      <c r="K19" s="135">
        <f t="shared" si="0"/>
        <v>0.85000000000000009</v>
      </c>
      <c r="L19" s="229"/>
      <c r="M19" s="229"/>
      <c r="N19" s="229"/>
      <c r="O19" s="229"/>
      <c r="P19" s="229"/>
      <c r="Q19" s="229"/>
      <c r="R19" s="229"/>
      <c r="S19" s="229"/>
      <c r="T19" s="229"/>
      <c r="U19" s="229"/>
      <c r="V19" s="229"/>
      <c r="Z19" s="40" t="str">
        <f t="shared" si="1"/>
        <v>Implementation Review</v>
      </c>
      <c r="AA19" s="136">
        <f t="shared" si="2"/>
        <v>2</v>
      </c>
      <c r="AB19" s="136">
        <f t="shared" si="3"/>
        <v>1.75</v>
      </c>
      <c r="AC19" s="136">
        <f t="shared" si="4"/>
        <v>1.45</v>
      </c>
      <c r="AD19" s="136">
        <f t="shared" si="5"/>
        <v>1.2999999999999998</v>
      </c>
      <c r="AE19" s="136">
        <f t="shared" si="6"/>
        <v>1.1499999999999999</v>
      </c>
    </row>
    <row r="20" spans="1:31" x14ac:dyDescent="0.3">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0.84999999999999964</v>
      </c>
      <c r="D25" s="136"/>
      <c r="E25" s="136">
        <f>SUM(E12:E23)-SUM(C12:C23)</f>
        <v>0.80000000000000071</v>
      </c>
      <c r="F25" s="136"/>
      <c r="G25" s="136">
        <f>SUM(G12:G23)-SUM(E12:E23)</f>
        <v>0.79999999999999982</v>
      </c>
      <c r="H25" s="136"/>
      <c r="I25" s="136">
        <f>SUM(I12:I23)-SUM(G12:G23)</f>
        <v>0.5</v>
      </c>
      <c r="J25" s="136"/>
      <c r="K25" s="135">
        <f>SUM(K12:K23)</f>
        <v>2.9500000000000006</v>
      </c>
      <c r="L25" s="229"/>
      <c r="M25" s="229"/>
      <c r="N25" s="229"/>
      <c r="O25" s="229"/>
      <c r="P25" s="229"/>
      <c r="Q25" s="229"/>
      <c r="R25" s="229"/>
      <c r="S25" s="229"/>
      <c r="T25" s="229"/>
      <c r="U25" s="229"/>
      <c r="V25" s="229"/>
    </row>
    <row r="26" spans="1:31" x14ac:dyDescent="0.3">
      <c r="B26" s="53"/>
      <c r="C26" s="54">
        <f>C25/$K$25</f>
        <v>0.28813559322033883</v>
      </c>
      <c r="E26" s="54">
        <f>E25/$K$25</f>
        <v>0.27118644067796627</v>
      </c>
      <c r="G26" s="54">
        <f>G25/$K$25</f>
        <v>0.27118644067796599</v>
      </c>
      <c r="I26" s="54">
        <f>I25/$K$25</f>
        <v>0.16949152542372878</v>
      </c>
      <c r="K26" s="55">
        <f>1-K25/24</f>
        <v>0.87708333333333333</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Ricardo Jorge Marques Peixoto</cp:lastModifiedBy>
  <dcterms:created xsi:type="dcterms:W3CDTF">2009-06-08T07:01:59Z</dcterms:created>
  <dcterms:modified xsi:type="dcterms:W3CDTF">2019-04-23T10:25:12Z</dcterms:modified>
  <cp:category/>
</cp:coreProperties>
</file>