
<file path=[Content_Types].xml><?xml version="1.0" encoding="utf-8"?>
<Types xmlns="http://schemas.openxmlformats.org/package/2006/content-types">
  <Override PartName="/xl/_rels/workbook.xml.rels" ContentType="application/vnd.openxmlformats-package.relationships+xml"/>
  <Override PartName="/xl/charts/_rels/chart35.xml.rels" ContentType="application/vnd.openxmlformats-package.relationships+xml"/>
  <Override PartName="/xl/charts/chart38.xml" ContentType="application/vnd.openxmlformats-officedocument.drawingml.chart+xml"/>
  <Override PartName="/xl/charts/chart45.xml" ContentType="application/vnd.openxmlformats-officedocument.drawingml.chart+xml"/>
  <Override PartName="/xl/charts/chart37.xml" ContentType="application/vnd.openxmlformats-officedocument.drawingml.chart+xml"/>
  <Override PartName="/xl/charts/chart44.xml" ContentType="application/vnd.openxmlformats-officedocument.drawingml.chart+xml"/>
  <Override PartName="/xl/charts/chart36.xml" ContentType="application/vnd.openxmlformats-officedocument.drawingml.chart+xml"/>
  <Override PartName="/xl/charts/chart43.xml" ContentType="application/vnd.openxmlformats-officedocument.drawingml.chart+xml"/>
  <Override PartName="/xl/charts/chart35.xml" ContentType="application/vnd.openxmlformats-officedocument.drawingml.chart+xml"/>
  <Override PartName="/xl/charts/chart42.xml" ContentType="application/vnd.openxmlformats-officedocument.drawingml.chart+xml"/>
  <Override PartName="/xl/charts/chart33.xml" ContentType="application/vnd.openxmlformats-officedocument.drawingml.chart+xml"/>
  <Override PartName="/xl/charts/chart40.xml" ContentType="application/vnd.openxmlformats-officedocument.drawingml.chart+xml"/>
  <Override PartName="/xl/charts/chart34.xml" ContentType="application/vnd.openxmlformats-officedocument.drawingml.chart+xml"/>
  <Override PartName="/xl/charts/chart41.xml" ContentType="application/vnd.openxmlformats-officedocument.drawingml.chart+xml"/>
  <Override PartName="/xl/charts/chart39.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21.wmf" ContentType="image/x-wmf"/>
  <Override PartName="/xl/media/image15.wmf" ContentType="image/x-wmf"/>
  <Override PartName="/xl/media/image17.wmf" ContentType="image/x-wmf"/>
  <Override PartName="/xl/media/image16.png" ContentType="image/png"/>
  <Override PartName="/xl/media/image18.wmf" ContentType="image/x-wmf"/>
  <Override PartName="/xl/media/image19.wmf" ContentType="image/x-wmf"/>
  <Override PartName="/xl/media/image20.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<sst xmlns="http://schemas.openxmlformats.org/spreadsheetml/2006/main" count="1240" uniqueCount="502">
  <si>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</si>
  <si>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</si>
  <si>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</si>
  <si>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</si>
  <si>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</si>
  <si>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</si>
  <si>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</si>
  <si>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</si>
  <si>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</si>
  <si>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</si>
  <si>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</si>
  <si>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</si>
  <si>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</si>
  <si>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</si>
  <si>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</si>
  <si>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</si>
  <si>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</si>
  <si>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</si>
  <si>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</si>
  <si>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</si>
  <si>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</si>
  <si>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</si>
  <si>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</si>
  <si>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</si>
  <si>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</si>
  <si>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</si>
  <si>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</si>
  <si>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</si>
  <si>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</si>
  <si>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</si>
  <si>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Grupo 6</t>
  </si>
  <si>
    <t xml:space="preserve">Project:</t>
  </si>
  <si>
    <t xml:space="preserve">Self-sovereign Identity</t>
  </si>
  <si>
    <t xml:space="preserve">Interview Date:</t>
  </si>
  <si>
    <t xml:space="preserve">Interviewer:</t>
  </si>
  <si>
    <t xml:space="preserve">Persons Interviewed:</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</si>
  <si>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</si>
  <si>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</si>
  <si>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</si>
  <si>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</si>
  <si>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</si>
  <si>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</si>
  <si>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</si>
  <si>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No</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</si>
  <si>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</si>
  <si>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</si>
  <si>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</si>
  <si>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</si>
  <si>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</si>
  <si>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Yes, the majority of them are/do</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</si>
  <si>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</si>
  <si>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</si>
  <si>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</si>
  <si>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</si>
  <si>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</si>
  <si>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</si>
  <si>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</si>
  <si>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</si>
  <si>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</si>
  <si>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</si>
  <si>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</si>
  <si>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</si>
  <si>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</si>
  <si>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</si>
  <si>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</si>
  <si>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The assurance program is customized based on data and application risk classification.</t>
  </si>
  <si>
    <t xml:space="preserve">Does the organization know about what’s required based on risk ratings?</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</si>
  <si>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</si>
  <si>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</si>
  <si>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</si>
  <si>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</si>
  <si>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</si>
  <si>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</si>
  <si>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</si>
  <si>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</si>
  <si>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</si>
  <si>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</si>
  <si>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</si>
  <si>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</si>
  <si>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</si>
  <si>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</si>
  <si>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</si>
  <si>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</si>
  <si>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</si>
  <si>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</si>
  <si>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No, it is not applicable</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</si>
  <si>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</si>
  <si>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</si>
  <si>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</si>
  <si>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</si>
  <si>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</si>
  <si>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</si>
  <si>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</si>
  <si>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Yes, teams write/run their own</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</si>
  <si>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</si>
  <si>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</si>
  <si>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</si>
  <si>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</si>
  <si>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</si>
  <si>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</si>
  <si>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</si>
  <si>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</si>
  <si>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</si>
  <si>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</si>
  <si>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</si>
  <si>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</si>
  <si>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</si>
  <si>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</si>
  <si>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</si>
  <si>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</si>
  <si>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</si>
  <si>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</si>
  <si>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Yes, across the organization</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</si>
  <si>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</si>
  <si>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</si>
  <si>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</si>
  <si>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</si>
  <si>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</si>
  <si>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</si>
  <si>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Yes, we did it once</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</si>
  <si>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</si>
  <si>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</si>
  <si>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</si>
  <si>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</si>
  <si>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</si>
  <si>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</si>
  <si>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</si>
  <si>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</si>
  <si>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</si>
  <si>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</si>
  <si>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</si>
  <si>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</si>
  <si>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</si>
  <si>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</si>
  <si>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</si>
  <si>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</si>
  <si>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</si>
  <si>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</si>
  <si>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</si>
  <si>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</si>
  <si>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</si>
  <si>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</si>
  <si>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</si>
  <si>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</si>
  <si>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</si>
  <si>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</si>
  <si>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</si>
  <si>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</si>
  <si>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</si>
  <si>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</si>
  <si>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</si>
  <si>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</si>
  <si>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</si>
  <si>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</si>
  <si>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</si>
  <si>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</si>
  <si>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</si>
  <si>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</si>
  <si>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</si>
  <si>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</si>
  <si>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</si>
  <si>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</si>
  <si>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</si>
  <si>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</si>
  <si>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</si>
  <si>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</si>
  <si>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</si>
  <si>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</si>
  <si>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</si>
  <si>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</si>
  <si>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</si>
  <si>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</si>
  <si>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Yes, a small percentage are/do</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</si>
  <si>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</si>
  <si>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</si>
  <si>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</si>
  <si>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</si>
  <si>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</si>
  <si>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</si>
  <si>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</si>
  <si>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</si>
  <si>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</si>
  <si>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</si>
  <si>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</si>
  <si>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</si>
  <si>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</si>
  <si>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</si>
  <si>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</si>
  <si>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Yes, the standard set is integrated</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</si>
  <si>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</si>
  <si>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</si>
  <si>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</si>
  <si>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</si>
  <si>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</si>
  <si>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</si>
  <si>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</si>
  <si>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</si>
  <si>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</si>
  <si>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</si>
  <si>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</si>
  <si>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</si>
  <si>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</si>
  <si>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</si>
  <si>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</si>
  <si>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</si>
  <si>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</si>
  <si>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</si>
  <si>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</si>
  <si>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</si>
  <si>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</si>
  <si>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</si>
  <si>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</si>
  <si>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</si>
  <si>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</si>
  <si>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</si>
  <si>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</si>
  <si>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</si>
  <si>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</si>
  <si>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</si>
  <si>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</si>
  <si>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</si>
  <si>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</si>
  <si>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</si>
  <si>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</si>
  <si>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</si>
  <si>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</si>
  <si>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Yes, there is a standard set</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</si>
  <si>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</si>
  <si>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</si>
  <si>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</si>
  <si>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</si>
  <si>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</si>
  <si>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</si>
  <si>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</si>
  <si>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</si>
  <si>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</si>
  <si>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</si>
  <si>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</si>
  <si>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</si>
  <si>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</si>
  <si>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</si>
  <si>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</si>
  <si>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</si>
  <si>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</si>
  <si>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</si>
  <si>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</si>
  <si>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</si>
  <si>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</si>
  <si>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</si>
  <si>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</si>
  <si>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</si>
  <si>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</si>
  <si>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</si>
  <si>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</si>
  <si>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</si>
  <si>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</si>
  <si>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</si>
  <si>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</si>
  <si>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Yes, most of them are aware</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</si>
  <si>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</si>
  <si>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</si>
  <si>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</si>
  <si>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</si>
  <si>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</si>
  <si>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</si>
  <si>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</si>
  <si>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</si>
  <si>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</si>
  <si>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</si>
  <si>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</si>
  <si>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</si>
  <si>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</si>
  <si>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</si>
  <si>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</si>
  <si>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</si>
  <si>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</si>
  <si>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</si>
  <si>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</si>
  <si>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</si>
  <si>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</si>
  <si>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</si>
  <si>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</si>
  <si>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</si>
  <si>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</si>
  <si>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</si>
  <si>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</si>
  <si>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</si>
  <si>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</si>
  <si>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</si>
  <si>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</si>
  <si>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</si>
  <si>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</si>
  <si>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</si>
  <si>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</si>
  <si>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</si>
  <si>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</si>
  <si>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</si>
  <si>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</si>
  <si>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</si>
  <si>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</si>
  <si>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</si>
  <si>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</si>
  <si>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</si>
  <si>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</si>
  <si>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</si>
  <si>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</si>
  <si>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</si>
  <si>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</si>
  <si>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</si>
  <si>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</si>
  <si>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</si>
  <si>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</si>
  <si>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</si>
  <si>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</si>
  <si>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</si>
  <si>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</si>
  <si>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</si>
  <si>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</si>
  <si>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</si>
  <si>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</si>
  <si>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</si>
  <si>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</si>
  <si>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</si>
  <si>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</si>
  <si>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</si>
  <si>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</si>
  <si>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</si>
  <si>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</si>
  <si>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</si>
  <si>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</si>
  <si>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</si>
  <si>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</si>
  <si>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</si>
  <si>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</si>
  <si>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</si>
  <si>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</si>
  <si>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</si>
  <si>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</si>
  <si>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</si>
  <si>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</si>
  <si>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</si>
  <si>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</si>
  <si>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</si>
  <si>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</si>
  <si>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</si>
  <si>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</si>
  <si>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</si>
  <si>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</si>
  <si>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</si>
  <si>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</si>
  <si>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</si>
  <si>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</si>
  <si>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</si>
  <si>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</si>
  <si>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</si>
  <si>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</si>
  <si>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</si>
  <si>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</si>
  <si>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</si>
  <si>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</si>
  <si>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</si>
  <si>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</si>
  <si>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</si>
  <si>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</si>
  <si>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</si>
  <si>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</si>
  <si>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</si>
  <si>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</si>
  <si>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</si>
  <si>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</si>
  <si>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</si>
  <si>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</si>
  <si>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</si>
  <si>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</si>
  <si>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</si>
  <si>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</si>
  <si>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</si>
  <si>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</si>
  <si>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</si>
  <si>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</si>
  <si>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</si>
  <si>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</si>
  <si>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</si>
  <si>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</si>
  <si>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</si>
  <si>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</si>
  <si>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</si>
  <si>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</si>
  <si>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</si>
  <si>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</si>
  <si>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</si>
  <si>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</si>
  <si>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</si>
  <si>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</si>
  <si>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</si>
  <si>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</si>
  <si>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</si>
  <si>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</si>
  <si>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</si>
  <si>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</si>
  <si>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</si>
  <si>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</si>
  <si>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</si>
  <si>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</si>
  <si>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</si>
  <si>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</si>
  <si>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</si>
  <si>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</si>
  <si>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</si>
  <si>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</si>
  <si>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</si>
  <si>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</si>
  <si>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</si>
  <si>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</si>
  <si>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</si>
  <si>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</si>
  <si>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</si>
  <si>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</si>
  <si>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rPr>
      <t xml:space="preserve">Notes:
</t>
    </r>
    <r>
      <rPr>
        <sz val="10"/>
        <rFont val="Trebuchet MS"/>
        <family val="2"/>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</si>
  <si>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</si>
  <si>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</si>
  <si>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</si>
  <si>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</si>
  <si>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</si>
  <si>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</si>
  <si>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</si>
  <si>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</si>
  <si>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</si>
  <si>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</si>
  <si>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</si>
  <si>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</si>
  <si>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</si>
  <si>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</si>
  <si>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</si>
  <si>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</si>
  <si>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</si>
  <si>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</si>
  <si>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</si>
  <si>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</si>
  <si>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Yes, it's less than a year old</t>
  </si>
  <si>
    <t xml:space="preserve">Yes, it's a number of years old</t>
  </si>
  <si>
    <t xml:space="preserve">Yes, it's a pretty mature program</t>
  </si>
  <si>
    <t xml:space="preserve">Yes, at least half of them are/do</t>
  </si>
  <si>
    <t xml:space="preserve">Yes, we do it every few years</t>
  </si>
  <si>
    <t xml:space="preserve">Yes, we do it at least annually</t>
  </si>
  <si>
    <t xml:space="preserve">Software Assurance Maturity Model (SAMM) Roadmap</t>
  </si>
  <si>
    <t xml:space="preserve">Version</t>
  </si>
  <si>
    <t xml:space="preserve">v1.0</t>
  </si>
  <si>
    <t xml:space="preserve">Date</t>
  </si>
  <si>
    <t xml:space="preserve">Author</t>
  </si>
  <si>
    <t xml:space="preserve">Steve</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</si>
  <si>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</si>
  <si>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</si>
  <si>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</si>
  <si>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</si>
  <si>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</si>
  <si>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</si>
  <si>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</si>
  <si>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</si>
  <si>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</si>
  <si>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</si>
  <si>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</si>
  <si>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</si>
  <si>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</si>
  <si>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</si>
  <si>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</si>
  <si>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</si>
  <si>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</si>
  <si>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</si>
  <si>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rPr>
      <t xml:space="preserve">Notes:
</t>
    </r>
    <r>
      <rPr>
        <sz val="10"/>
        <rFont val="Trebuchet MS"/>
        <family val="2"/>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</si>
  <si>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</si>
  <si>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</si>
  <si>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</si>
  <si>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2+</t>
  </si>
  <si>
    <t xml:space="preserve">1+</t>
  </si>
  <si>
    <t xml:space="preserve">0+</t>
  </si>
  <si>
    <t xml:space="preserve">B</t>
  </si>
  <si>
    <t xml:space="preserve">2,3,6,9</t>
  </si>
  <si>
    <t xml:space="preserve">Yes, some of them are aware</t>
  </si>
  <si>
    <t xml:space="preserve">4,15</t>
  </si>
  <si>
    <t xml:space="preserve">Yes, approx. half of them are aware</t>
  </si>
  <si>
    <t xml:space="preserve">1,3,5,12</t>
  </si>
  <si>
    <t xml:space="preserve">C</t>
  </si>
  <si>
    <t xml:space="preserve">4,5,7,12,13,14,16,17,18</t>
  </si>
  <si>
    <t xml:space="preserve">1,2,3,6,7,8,10,11,12,15,19</t>
  </si>
  <si>
    <t xml:space="preserve">1,2,3,5,8,10,13,14,17,18</t>
  </si>
  <si>
    <t xml:space="preserve">6,7,9,11,14,15,16,17</t>
  </si>
  <si>
    <t xml:space="preserve">D</t>
  </si>
  <si>
    <t xml:space="preserve">8,15,20</t>
  </si>
  <si>
    <t xml:space="preserve">E</t>
  </si>
  <si>
    <t xml:space="preserve">Yes, but on an adhoc basis</t>
  </si>
  <si>
    <t xml:space="preserve">F</t>
  </si>
  <si>
    <t xml:space="preserve">11,19</t>
  </si>
  <si>
    <t xml:space="preserve">9,14,17</t>
  </si>
  <si>
    <t xml:space="preserve">G</t>
  </si>
  <si>
    <t xml:space="preserve">16,18</t>
  </si>
  <si>
    <t xml:space="preserve">Yes, localized to business areas</t>
  </si>
  <si>
    <t xml:space="preserve">6,7,9,11,12,16,19</t>
  </si>
  <si>
    <t xml:space="preserve">4,8,10,13</t>
  </si>
  <si>
    <t xml:space="preserve">Yes, across the organization and required</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</si>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</sst>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
    <numFmt numFmtId="166" formatCode="0.000"/>
    <numFmt numFmtId="167" formatCode="DD/MMM/YY"/>
    <numFmt numFmtId="168" formatCode="0.00"/>
    <numFmt numFmtId="169" formatCode="DD/MM/YYYY"/>
    <numFmt numFmtId="170" formatCode="@"/>
  </numFmts>
  <fonts count="48">
    <font>
      <sz val="10"/>
      <name val="Arial"/>
      <family val="2"/>
    </font>
    <font>
      <sz val="10"/>
      <name val="Arial"/>
      <family val="0"/>
    </font>
    <font>
      <sz val="10"/>
      <name val="Arial"/>
      <family val="0"/>
    </font>
    <font>
      <sz val="10"/>
      <name val="Arial"/>
      <family val="0"/>
    </font>
    <font>
      <sz val="10"/>
      <color rgb="FF000000"/>
      <name val="Lohit Devanagari"/>
      <family val="2"/>
    </font>
    <font>
      <sz val="10"/>
      <name val="Lohit Devanagari"/>
      <family val="2"/>
    </font>
    <font>
      <sz val="10"/>
      <color rgb="FF333333"/>
      <name val="Lohit Devanagari"/>
      <family val="2"/>
    </font>
    <font>
      <sz val="10"/>
      <color rgb="FF808080"/>
      <name val="Lohit Devanagari"/>
      <family val="2"/>
    </font>
    <font>
      <u val="single"/>
      <sz val="10"/>
      <color rgb="FF0000EE"/>
      <name val="Lohit Devanagari"/>
      <family val="2"/>
    </font>
    <font>
      <sz val="10"/>
      <color rgb="FF006600"/>
      <name val="Lohit Devanagari"/>
      <family val="2"/>
    </font>
    <font>
      <sz val="10"/>
      <color rgb="FF996600"/>
      <name val="Lohit Devanagari"/>
      <family val="2"/>
    </font>
    <font>
      <sz val="10"/>
      <color rgb="FFCC0000"/>
      <name val="Lohit Devanagari"/>
      <family val="2"/>
    </font>
    <font>
      <sz val="10"/>
      <color rgb="FFFFFFFF"/>
      <name val="Lohit Devanagari"/>
      <family val="2"/>
    </font>
    <font>
      <u val="single"/>
      <sz val="10"/>
      <color rgb="FF339966"/>
      <name val="Arial"/>
      <family val="2"/>
    </font>
    <font>
      <sz val="10"/>
      <color rgb="FFFFFFFF"/>
      <name val="Trebuchet MS"/>
      <family val="2"/>
    </font>
    <font>
      <sz val="20"/>
      <color rgb="FFFFFFFF"/>
      <name val="Trebuchet MS"/>
      <family val="2"/>
    </font>
    <font>
      <b val="true"/>
      <sz val="10"/>
      <color rgb="FFFFFFFF"/>
      <name val="Trebuchet MS"/>
      <family val="2"/>
    </font>
    <font>
      <b val="true"/>
      <u val="single"/>
      <sz val="10"/>
      <color rgb="FFFFFFFF"/>
      <name val="Arial"/>
      <family val="2"/>
    </font>
    <font>
      <b val="true"/>
      <sz val="10"/>
      <name val="Arial"/>
      <family val="2"/>
    </font>
    <font>
      <b val="true"/>
      <sz val="11"/>
      <name val="Arial"/>
      <family val="2"/>
    </font>
    <font>
      <b val="true"/>
      <sz val="14"/>
      <color rgb="FF010000"/>
      <name val="Arial"/>
      <family val="2"/>
    </font>
    <font>
      <b val="true"/>
      <sz val="11"/>
      <color rgb="FF010000"/>
      <name val="Arial"/>
      <family val="2"/>
    </font>
    <font>
      <sz val="10"/>
      <color rgb="FF010000"/>
      <name val="Arial"/>
      <family val="2"/>
    </font>
    <font>
      <b val="true"/>
      <sz val="10"/>
      <color rgb="FF010000"/>
      <name val="Arial"/>
      <family val="2"/>
    </font>
    <font>
      <b val="true"/>
      <sz val="10"/>
      <color rgb="FFFFFFFF"/>
      <name val="Arial"/>
      <family val="2"/>
    </font>
    <font>
      <b val="true"/>
      <sz val="22"/>
      <color rgb="FF010000"/>
      <name val="Arial"/>
      <family val="2"/>
    </font>
    <font>
      <i val="true"/>
      <sz val="10"/>
      <color rgb="FF010000"/>
      <name val="Arial"/>
      <family val="2"/>
    </font>
    <font>
      <b val="true"/>
      <sz val="10"/>
      <name val="Trebuchet MS"/>
      <family val="2"/>
    </font>
    <font>
      <sz val="10"/>
      <name val="Trebuchet MS"/>
      <family val="2"/>
    </font>
    <font>
      <b val="true"/>
      <sz val="12"/>
      <color rgb="FF010000"/>
      <name val="Arial"/>
      <family val="2"/>
    </font>
    <font>
      <b val="true"/>
      <sz val="12"/>
      <name val="Arial"/>
      <family val="2"/>
    </font>
    <font>
      <b val="true"/>
      <sz val="16"/>
      <color rgb="FF595959"/>
      <name val="Calibri"/>
      <family val="2"/>
    </font>
    <font>
      <b val="true"/>
      <sz val="9"/>
      <color rgb="FF404040"/>
      <name val="Calibri"/>
      <family val="2"/>
    </font>
    <font>
      <sz val="10"/>
      <color rgb="FF000000"/>
      <name val="Calibri"/>
      <family val="2"/>
    </font>
    <font>
      <sz val="9"/>
      <color rgb="FF595959"/>
      <name val="Calibri"/>
      <family val="2"/>
    </font>
    <font>
      <sz val="20"/>
      <name val="Trebuchet MS"/>
      <family val="2"/>
    </font>
    <font>
      <sz val="11"/>
      <name val="Trebuchet MS"/>
      <family val="2"/>
    </font>
    <font>
      <b val="true"/>
      <sz val="10"/>
      <color rgb="FF3290C4"/>
      <name val="Trebuchet MS"/>
      <family val="2"/>
    </font>
    <font>
      <b val="true"/>
      <sz val="10"/>
      <color rgb="FFB75727"/>
      <name val="Trebuchet MS"/>
      <family val="2"/>
    </font>
    <font>
      <b val="true"/>
      <sz val="10"/>
      <color rgb="FF37793E"/>
      <name val="Trebuchet MS"/>
      <family val="2"/>
    </font>
    <font>
      <b val="true"/>
      <sz val="10"/>
      <color rgb="FF791F17"/>
      <name val="Trebuchet MS"/>
      <family val="2"/>
    </font>
    <font>
      <u val="single"/>
      <sz val="10"/>
      <name val="Trebuchet MS"/>
      <family val="2"/>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s>
  <fills count="24">
    <fill>
      <patternFill patternType="none"/>
    </fill>
    <fill>
      <patternFill patternType="gray125"/>
    </fill>
    <fill>
      <patternFill patternType="solid">
        <fgColor rgb="FFFFFFCC"/>
        <bgColor rgb="FFFFFFFF"/>
      </patternFill>
    </fill>
    <fill>
      <patternFill patternType="solid">
        <fgColor rgb="FFCCFFCC"/>
        <bgColor rgb="FFC6EFCE"/>
      </patternFill>
    </fill>
    <fill>
      <patternFill patternType="solid">
        <fgColor rgb="FFFFCCCC"/>
        <bgColor rgb="FFFFC7CE"/>
      </patternFill>
    </fill>
    <fill>
      <patternFill patternType="solid">
        <fgColor rgb="FFCC0000"/>
        <bgColor rgb="FF9C0006"/>
      </patternFill>
    </fill>
    <fill>
      <patternFill patternType="solid">
        <fgColor rgb="FF000000"/>
        <bgColor rgb="FF010000"/>
      </patternFill>
    </fill>
    <fill>
      <patternFill patternType="solid">
        <fgColor rgb="FF808080"/>
        <bgColor rgb="FF878787"/>
      </patternFill>
    </fill>
    <fill>
      <patternFill patternType="solid">
        <fgColor rgb="FFDDDDDD"/>
        <bgColor rgb="FFD9D9D9"/>
      </patternFill>
    </fill>
    <fill>
      <patternFill patternType="solid">
        <fgColor rgb="FF333333"/>
        <bgColor rgb="FF40404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339966"/>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FFFFFF"/>
        <bgColor rgb="FFFFFFCC"/>
      </patternFill>
    </fill>
    <fill>
      <patternFill patternType="solid">
        <fgColor rgb="FFC0C0C0"/>
        <bgColor rgb="FFA7C0DE"/>
      </patternFill>
    </fill>
  </fills>
  <borders count="8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8" fillId="0" borderId="0" applyFont="true" applyBorder="false" applyAlignment="false" applyProtection="false"/>
    <xf numFmtId="164" fontId="5" fillId="0" borderId="0" applyFont="true" applyBorder="false" applyAlignment="false" applyProtection="false"/>
    <xf numFmtId="164" fontId="9" fillId="3" borderId="0" applyFont="true" applyBorder="false" applyAlignment="false" applyProtection="false"/>
    <xf numFmtId="164" fontId="10" fillId="2" borderId="0" applyFont="true" applyBorder="false" applyAlignment="false" applyProtection="false"/>
    <xf numFmtId="164" fontId="11" fillId="4" borderId="0" applyFont="true" applyBorder="false" applyAlignment="false" applyProtection="false"/>
    <xf numFmtId="164" fontId="11" fillId="0" borderId="0" applyFont="true" applyBorder="false" applyAlignment="false" applyProtection="false"/>
    <xf numFmtId="164" fontId="12" fillId="5" borderId="0" applyFont="true" applyBorder="false" applyAlignment="false" applyProtection="false"/>
    <xf numFmtId="164" fontId="4" fillId="0" borderId="0" applyFont="true" applyBorder="false" applyAlignment="false" applyProtection="false"/>
    <xf numFmtId="164" fontId="12" fillId="6" borderId="0" applyFont="true" applyBorder="false" applyAlignment="false" applyProtection="false"/>
    <xf numFmtId="164" fontId="12" fillId="7" borderId="0" applyFont="true" applyBorder="false" applyAlignment="false" applyProtection="false"/>
    <xf numFmtId="164" fontId="4" fillId="8" borderId="0" applyFont="true" applyBorder="false" applyAlignment="false" applyProtection="false"/>
    <xf numFmtId="164" fontId="13" fillId="0" borderId="0" applyFont="true" applyBorder="false" applyAlignment="false" applyProtection="false"/>
    <xf numFmtId="164" fontId="1"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false" applyProtection="false"/>
  </cellStyleXfs>
  <cellXfs count="330">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9" borderId="0" xfId="38" applyFont="true" applyBorder="false" applyAlignment="false" applyProtection="false">
      <alignment horizontal="general" vertical="bottom" textRotation="0" wrapText="false" indent="0" shrinkToFit="false"/>
      <protection locked="true" hidden="false"/>
    </xf>
    <xf numFmtId="164" fontId="15" fillId="9" borderId="0" xfId="38" applyFont="true" applyBorder="false" applyAlignment="true" applyProtection="false">
      <alignment horizontal="left" vertical="top" textRotation="0" wrapText="false" indent="0" shrinkToFit="false"/>
      <protection locked="true" hidden="false"/>
    </xf>
    <xf numFmtId="164" fontId="15" fillId="9" borderId="0" xfId="38" applyFont="true" applyBorder="false" applyAlignment="false" applyProtection="false">
      <alignment horizontal="general" vertical="bottom" textRotation="0" wrapText="false" indent="0" shrinkToFit="false"/>
      <protection locked="true" hidden="false"/>
    </xf>
    <xf numFmtId="164" fontId="14" fillId="9" borderId="0" xfId="38" applyFont="true" applyBorder="false" applyAlignment="true" applyProtection="false">
      <alignment horizontal="left" vertical="top" textRotation="0" wrapText="false" indent="0" shrinkToFit="false"/>
      <protection locked="true" hidden="false"/>
    </xf>
    <xf numFmtId="164" fontId="14" fillId="9" borderId="0" xfId="38" applyFont="true" applyBorder="false" applyAlignment="true" applyProtection="false">
      <alignment horizontal="left" vertical="top" textRotation="0" wrapText="true" indent="0" shrinkToFit="false"/>
      <protection locked="true" hidden="false"/>
    </xf>
    <xf numFmtId="164" fontId="16" fillId="9" borderId="0" xfId="38" applyFont="true" applyBorder="false" applyAlignment="true" applyProtection="false">
      <alignment horizontal="left" vertical="top" textRotation="0" wrapText="false" indent="0" shrinkToFit="false"/>
      <protection locked="true" hidden="false"/>
    </xf>
    <xf numFmtId="164" fontId="16" fillId="9" borderId="0" xfId="38" applyFont="true" applyBorder="false" applyAlignment="true" applyProtection="false">
      <alignment horizontal="left" vertical="top" textRotation="0" wrapText="true" indent="0" shrinkToFit="false"/>
      <protection locked="true" hidden="false"/>
    </xf>
    <xf numFmtId="164" fontId="16" fillId="9" borderId="0" xfId="38" applyFont="true" applyBorder="false" applyAlignment="false" applyProtection="false">
      <alignment horizontal="general" vertical="bottom" textRotation="0" wrapText="false" indent="0" shrinkToFit="false"/>
      <protection locked="true" hidden="false"/>
    </xf>
    <xf numFmtId="164" fontId="17" fillId="9" borderId="0" xfId="0" applyFont="true" applyBorder="true" applyAlignment="true" applyProtection="true">
      <alignment horizontal="left" vertical="top" textRotation="0" wrapText="false" indent="0" shrinkToFit="false"/>
      <protection locked="true" hidden="false"/>
    </xf>
    <xf numFmtId="164" fontId="1" fillId="0" borderId="0" xfId="0" applyFont="true" applyBorder="true" applyAlignment="true" applyProtection="true">
      <alignment horizontal="center" vertical="bottom" textRotation="0" wrapText="false" indent="0" shrinkToFit="false"/>
      <protection locked="true" hidden="false"/>
    </xf>
    <xf numFmtId="164" fontId="1" fillId="0" borderId="0" xfId="0" applyFont="true" applyBorder="true" applyAlignment="true" applyProtection="true">
      <alignment horizontal="general" vertical="top" textRotation="0" wrapText="false" indent="0" shrinkToFit="false"/>
      <protection locked="true" hidden="false"/>
    </xf>
    <xf numFmtId="164" fontId="1" fillId="0" borderId="0"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6" fontId="1" fillId="0" borderId="0" xfId="0" applyFont="true" applyBorder="true" applyAlignment="true" applyProtection="true">
      <alignment horizontal="center" vertical="bottom" textRotation="0" wrapText="false" indent="0" shrinkToFit="false"/>
      <protection locked="true" hidden="false"/>
    </xf>
    <xf numFmtId="164" fontId="19" fillId="0" borderId="0" xfId="0" applyFont="true" applyBorder="true" applyAlignment="true" applyProtection="true">
      <alignment horizontal="left"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true" indent="0" shrinkToFit="false"/>
      <protection locked="true" hidden="false"/>
    </xf>
    <xf numFmtId="164" fontId="21" fillId="0" borderId="0" xfId="0" applyFont="true" applyBorder="true" applyAlignment="true" applyProtection="true">
      <alignment horizontal="left"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true" indent="0" shrinkToFit="false"/>
      <protection locked="true" hidden="false"/>
    </xf>
    <xf numFmtId="164" fontId="22" fillId="0" borderId="0" xfId="0" applyFont="true" applyBorder="true" applyAlignment="true" applyProtection="true">
      <alignment horizontal="general" vertical="top" textRotation="0" wrapText="tru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center" vertical="bottom" textRotation="0" wrapText="true" indent="0" shrinkToFit="false"/>
      <protection locked="true" hidden="false"/>
    </xf>
    <xf numFmtId="166" fontId="22"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4" fontId="23" fillId="10" borderId="2" xfId="0" applyFont="true" applyBorder="true" applyAlignment="true" applyProtection="true">
      <alignment horizontal="center" vertical="bottom" textRotation="0" wrapText="true" indent="0" shrinkToFit="false"/>
      <protection locked="true" hidden="false"/>
    </xf>
    <xf numFmtId="164" fontId="22" fillId="11" borderId="3" xfId="0" applyFont="true" applyBorder="true" applyAlignment="true" applyProtection="true">
      <alignment horizontal="general" vertical="bottom" textRotation="0" wrapText="true" indent="0" shrinkToFit="false"/>
      <protection locked="true" hidden="false"/>
    </xf>
    <xf numFmtId="164" fontId="22" fillId="11" borderId="4" xfId="0" applyFont="true" applyBorder="true" applyAlignment="true" applyProtection="true">
      <alignment horizontal="general" vertical="bottom" textRotation="0" wrapText="true" indent="0" shrinkToFit="false"/>
      <protection locked="true" hidden="false"/>
    </xf>
    <xf numFmtId="164" fontId="22" fillId="11" borderId="5" xfId="0" applyFont="true" applyBorder="true" applyAlignment="true" applyProtection="true">
      <alignment horizontal="general" vertical="bottom" textRotation="0" wrapText="true" indent="0" shrinkToFit="false"/>
      <protection locked="true" hidden="false"/>
    </xf>
    <xf numFmtId="164" fontId="23" fillId="0" borderId="6" xfId="0" applyFont="true" applyBorder="true" applyAlignment="true" applyProtection="true">
      <alignment horizontal="right" vertical="bottom" textRotation="0" wrapText="true" indent="0" shrinkToFit="false"/>
      <protection locked="true" hidden="false"/>
    </xf>
    <xf numFmtId="164" fontId="22" fillId="0" borderId="7" xfId="0" applyFont="true" applyBorder="true" applyAlignment="true" applyProtection="true">
      <alignment horizontal="general" vertical="bottom" textRotation="0" wrapText="true" indent="0" shrinkToFit="false"/>
      <protection locked="true" hidden="false"/>
    </xf>
    <xf numFmtId="164" fontId="23" fillId="0" borderId="8" xfId="0" applyFont="true" applyBorder="true" applyAlignment="true" applyProtection="true">
      <alignment horizontal="right" vertical="bottom" textRotation="0" wrapText="true" indent="0" shrinkToFit="false"/>
      <protection locked="true" hidden="false"/>
    </xf>
    <xf numFmtId="164" fontId="22" fillId="0" borderId="9" xfId="0" applyFont="true" applyBorder="true" applyAlignment="true" applyProtection="true">
      <alignment horizontal="general" vertical="bottom" textRotation="0" wrapText="true" indent="0" shrinkToFit="false"/>
      <protection locked="true" hidden="false"/>
    </xf>
    <xf numFmtId="167" fontId="22" fillId="0" borderId="9" xfId="0" applyFont="true" applyBorder="true" applyAlignment="true" applyProtection="true">
      <alignment horizontal="left" vertical="bottom" textRotation="0" wrapText="true" indent="0" shrinkToFit="false"/>
      <protection locked="true" hidden="false"/>
    </xf>
    <xf numFmtId="164" fontId="23" fillId="0" borderId="10" xfId="0" applyFont="true" applyBorder="true" applyAlignment="true" applyProtection="true">
      <alignment horizontal="right" vertical="bottom" textRotation="0" wrapText="true" indent="0" shrinkToFit="false"/>
      <protection locked="true" hidden="false"/>
    </xf>
    <xf numFmtId="164" fontId="22" fillId="0" borderId="11" xfId="0" applyFont="true" applyBorder="true" applyAlignment="true" applyProtection="true">
      <alignment horizontal="general" vertical="bottom" textRotation="0" wrapText="true" indent="0" shrinkToFit="false"/>
      <protection locked="true" hidden="false"/>
    </xf>
    <xf numFmtId="164" fontId="24" fillId="12" borderId="12" xfId="0" applyFont="true" applyBorder="true" applyAlignment="true" applyProtection="true">
      <alignment horizontal="center" vertical="bottom" textRotation="0" wrapText="true" indent="0" shrinkToFit="false"/>
      <protection locked="true" hidden="false"/>
    </xf>
    <xf numFmtId="164" fontId="23" fillId="13" borderId="13" xfId="0" applyFont="true" applyBorder="true" applyAlignment="true" applyProtection="true">
      <alignment horizontal="center" vertical="bottom" textRotation="0" wrapText="true" indent="0" shrinkToFit="false"/>
      <protection locked="true" hidden="false"/>
    </xf>
    <xf numFmtId="166" fontId="23" fillId="13" borderId="13" xfId="0" applyFont="true" applyBorder="true" applyAlignment="true" applyProtection="true">
      <alignment horizontal="center" vertical="bottom" textRotation="0" wrapText="true" indent="0" shrinkToFit="false"/>
      <protection locked="true" hidden="false"/>
    </xf>
    <xf numFmtId="164" fontId="23" fillId="13" borderId="13" xfId="0" applyFont="true" applyBorder="true" applyAlignment="true" applyProtection="true">
      <alignment horizontal="center" vertical="bottom" textRotation="0" wrapText="false" indent="0" shrinkToFit="false"/>
      <protection locked="true" hidden="false"/>
    </xf>
    <xf numFmtId="164" fontId="23" fillId="13" borderId="14" xfId="0" applyFont="true" applyBorder="true" applyAlignment="true" applyProtection="true">
      <alignment horizontal="center" vertical="center" textRotation="0" wrapText="true" indent="0" shrinkToFit="false"/>
      <protection locked="true" hidden="false"/>
    </xf>
    <xf numFmtId="164" fontId="23" fillId="0" borderId="15" xfId="0" applyFont="true" applyBorder="true" applyAlignment="true" applyProtection="true">
      <alignment horizontal="general" vertical="bottom" textRotation="0" wrapText="true" indent="0" shrinkToFit="false"/>
      <protection locked="true" hidden="false"/>
    </xf>
    <xf numFmtId="164" fontId="23" fillId="0" borderId="15" xfId="0" applyFont="true" applyBorder="true" applyAlignment="true" applyProtection="true">
      <alignment horizontal="center" vertical="bottom" textRotation="0" wrapText="true" indent="0"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6" fontId="22" fillId="0" borderId="15" xfId="0" applyFont="true" applyBorder="true" applyAlignment="true" applyProtection="true">
      <alignment horizontal="center" vertical="bottom" textRotation="0" wrapText="false" indent="0" shrinkToFit="false"/>
      <protection locked="true" hidden="false"/>
    </xf>
    <xf numFmtId="164" fontId="22" fillId="0" borderId="13" xfId="0" applyFont="true" applyBorder="true" applyAlignment="true" applyProtection="true">
      <alignment horizontal="left" vertical="center" textRotation="0" wrapText="false" indent="0" shrinkToFit="false"/>
      <protection locked="true" hidden="false"/>
    </xf>
    <xf numFmtId="168" fontId="25" fillId="13" borderId="13" xfId="0" applyFont="true" applyBorder="true" applyAlignment="true" applyProtection="true">
      <alignment horizontal="center" vertical="center" textRotation="0" wrapText="false" indent="0" shrinkToFit="false"/>
      <protection locked="true" hidden="false"/>
    </xf>
    <xf numFmtId="164" fontId="22" fillId="0" borderId="0" xfId="0" applyFont="true" applyBorder="true" applyAlignment="true" applyProtection="true">
      <alignment horizontal="center" vertical="center" textRotation="0" wrapText="true" indent="0" shrinkToFit="false"/>
      <protection locked="true" hidden="false"/>
    </xf>
    <xf numFmtId="164" fontId="26" fillId="14" borderId="17" xfId="0" applyFont="true" applyBorder="true" applyAlignment="true" applyProtection="true">
      <alignment horizontal="right" vertical="top" textRotation="0" wrapText="true" indent="0" shrinkToFit="false"/>
      <protection locked="true" hidden="false"/>
    </xf>
    <xf numFmtId="164" fontId="22" fillId="14" borderId="18" xfId="0" applyFont="true" applyBorder="true" applyAlignment="true" applyProtection="true">
      <alignment horizontal="general" vertical="bottom" textRotation="0" wrapText="true" indent="0" shrinkToFit="false"/>
      <protection locked="true" hidden="false"/>
    </xf>
    <xf numFmtId="164" fontId="23" fillId="14" borderId="19" xfId="0" applyFont="true" applyBorder="true" applyAlignment="true" applyProtection="true">
      <alignment horizontal="center" vertical="bottom" textRotation="0" wrapText="true" indent="0" shrinkToFit="false"/>
      <protection locked="true" hidden="false"/>
    </xf>
    <xf numFmtId="164" fontId="22" fillId="14" borderId="19" xfId="0" applyFont="true" applyBorder="true" applyAlignment="true" applyProtection="true">
      <alignment horizontal="center" vertical="bottom" textRotation="0" wrapText="true" indent="0" shrinkToFit="false"/>
      <protection locked="true" hidden="false"/>
    </xf>
    <xf numFmtId="166" fontId="22" fillId="14" borderId="20" xfId="0" applyFont="true" applyBorder="true" applyAlignment="true" applyProtection="true">
      <alignment horizontal="center" vertical="bottom" textRotation="0" wrapText="false" indent="0" shrinkToFit="false"/>
      <protection locked="true" hidden="false"/>
    </xf>
    <xf numFmtId="164" fontId="26" fillId="14" borderId="21" xfId="0" applyFont="true" applyBorder="true" applyAlignment="true" applyProtection="true">
      <alignment horizontal="right" vertical="top" textRotation="0" wrapText="true" indent="0" shrinkToFit="false"/>
      <protection locked="true" hidden="false"/>
    </xf>
    <xf numFmtId="164" fontId="22" fillId="14" borderId="22" xfId="0" applyFont="true" applyBorder="true" applyAlignment="true" applyProtection="true">
      <alignment horizontal="general" vertical="bottom" textRotation="0" wrapText="true" indent="0" shrinkToFit="false"/>
      <protection locked="true" hidden="false"/>
    </xf>
    <xf numFmtId="164" fontId="23" fillId="14" borderId="16" xfId="0" applyFont="true" applyBorder="true" applyAlignment="true" applyProtection="true">
      <alignment horizontal="center" vertical="bottom" textRotation="0" wrapText="true" indent="0" shrinkToFit="false"/>
      <protection locked="true" hidden="false"/>
    </xf>
    <xf numFmtId="164" fontId="22" fillId="14" borderId="16" xfId="0" applyFont="true" applyBorder="true" applyAlignment="true" applyProtection="true">
      <alignment horizontal="center" vertical="bottom" textRotation="0" wrapText="true" indent="0" shrinkToFit="false"/>
      <protection locked="true" hidden="false"/>
    </xf>
    <xf numFmtId="166" fontId="22" fillId="14" borderId="23" xfId="0" applyFont="true" applyBorder="true" applyAlignment="true" applyProtection="true">
      <alignment horizontal="center" vertical="bottom" textRotation="0" wrapText="false" indent="0" shrinkToFit="false"/>
      <protection locked="true" hidden="false"/>
    </xf>
    <xf numFmtId="166" fontId="22" fillId="14" borderId="23" xfId="0" applyFont="true" applyBorder="true" applyAlignment="true" applyProtection="true">
      <alignment horizontal="center" vertical="bottom" textRotation="0" wrapText="true" indent="0" shrinkToFit="false"/>
      <protection locked="true" hidden="false"/>
    </xf>
    <xf numFmtId="164" fontId="22" fillId="14" borderId="24" xfId="0" applyFont="true" applyBorder="true" applyAlignment="true" applyProtection="true">
      <alignment horizontal="general" vertical="top" textRotation="0" wrapText="true" indent="0" shrinkToFit="false"/>
      <protection locked="true" hidden="false"/>
    </xf>
    <xf numFmtId="164" fontId="22" fillId="14" borderId="25" xfId="0" applyFont="true" applyBorder="true" applyAlignment="true" applyProtection="true">
      <alignment horizontal="general" vertical="bottom" textRotation="0" wrapText="true" indent="0" shrinkToFit="false"/>
      <protection locked="true" hidden="false"/>
    </xf>
    <xf numFmtId="164" fontId="23" fillId="14" borderId="26" xfId="0" applyFont="true" applyBorder="true" applyAlignment="true" applyProtection="true">
      <alignment horizontal="center" vertical="bottom" textRotation="0" wrapText="true" indent="0" shrinkToFit="false"/>
      <protection locked="true" hidden="false"/>
    </xf>
    <xf numFmtId="164" fontId="22" fillId="14" borderId="26" xfId="0" applyFont="true" applyBorder="true" applyAlignment="true" applyProtection="true">
      <alignment horizontal="center" vertical="bottom" textRotation="0" wrapText="true" indent="0" shrinkToFit="false"/>
      <protection locked="true" hidden="false"/>
    </xf>
    <xf numFmtId="166" fontId="22" fillId="14" borderId="27" xfId="0" applyFont="true" applyBorder="true" applyAlignment="true" applyProtection="true">
      <alignment horizontal="center" vertical="bottom" textRotation="0" wrapText="true" indent="0" shrinkToFit="false"/>
      <protection locked="true" hidden="false"/>
    </xf>
    <xf numFmtId="164" fontId="23" fillId="0" borderId="16" xfId="0" applyFont="true" applyBorder="true" applyAlignment="true" applyProtection="true">
      <alignment horizontal="general" vertical="bottom" textRotation="0" wrapText="true" indent="0" shrinkToFit="false"/>
      <protection locked="true" hidden="false"/>
    </xf>
    <xf numFmtId="164" fontId="23" fillId="0" borderId="16" xfId="0" applyFont="true" applyBorder="true" applyAlignment="true" applyProtection="true">
      <alignment horizontal="center" vertical="bottom" textRotation="0" wrapText="true" indent="0" shrinkToFit="false"/>
      <protection locked="true" hidden="false"/>
    </xf>
    <xf numFmtId="166" fontId="22" fillId="0" borderId="16" xfId="0" applyFont="true" applyBorder="true" applyAlignment="true" applyProtection="true">
      <alignment horizontal="center" vertical="bottom" textRotation="0" wrapText="true" indent="0" shrinkToFit="false"/>
      <protection locked="true" hidden="false"/>
    </xf>
    <xf numFmtId="164" fontId="21" fillId="0" borderId="28" xfId="0" applyFont="true" applyBorder="true" applyAlignment="true" applyProtection="true">
      <alignment horizontal="left" vertical="bottom" textRotation="0" wrapText="true" indent="0" shrinkToFit="false"/>
      <protection locked="true" hidden="false"/>
    </xf>
    <xf numFmtId="166" fontId="22" fillId="14" borderId="20" xfId="0" applyFont="true" applyBorder="true" applyAlignment="true" applyProtection="true">
      <alignment horizontal="center" vertical="bottom" textRotation="0" wrapText="true" indent="0" shrinkToFit="false"/>
      <protection locked="true" hidden="false"/>
    </xf>
    <xf numFmtId="164" fontId="22" fillId="15" borderId="29" xfId="0" applyFont="true" applyBorder="true" applyAlignment="true" applyProtection="true">
      <alignment horizontal="center" vertical="bottom" textRotation="0" wrapText="true" indent="0" shrinkToFit="false"/>
      <protection locked="true" hidden="false"/>
    </xf>
    <xf numFmtId="164" fontId="18" fillId="0" borderId="16" xfId="0" applyFont="true" applyBorder="true" applyAlignment="true" applyProtection="true">
      <alignment horizontal="general" vertical="bottom" textRotation="0" wrapText="true" indent="0" shrinkToFit="false"/>
      <protection locked="true" hidden="false"/>
    </xf>
    <xf numFmtId="164" fontId="22" fillId="15" borderId="13" xfId="0" applyFont="true" applyBorder="true" applyAlignment="true" applyProtection="true">
      <alignment horizontal="center" vertical="bottom" textRotation="0" wrapText="true" indent="0" shrinkToFit="false"/>
      <protection locked="true" hidden="false"/>
    </xf>
    <xf numFmtId="164" fontId="23" fillId="13" borderId="29" xfId="0" applyFont="true" applyBorder="true" applyAlignment="true" applyProtection="true">
      <alignment horizontal="center" vertical="bottom" textRotation="0" wrapText="true" indent="0" shrinkToFit="false"/>
      <protection locked="true" hidden="false"/>
    </xf>
    <xf numFmtId="166" fontId="23" fillId="13" borderId="29" xfId="0" applyFont="true" applyBorder="true" applyAlignment="true" applyProtection="true">
      <alignment horizontal="center" vertical="bottom" textRotation="0" wrapText="true" indent="0" shrinkToFit="false"/>
      <protection locked="true" hidden="false"/>
    </xf>
    <xf numFmtId="164" fontId="23" fillId="13" borderId="30" xfId="0" applyFont="true" applyBorder="true" applyAlignment="true" applyProtection="true">
      <alignment horizontal="center" vertical="center" textRotation="0" wrapText="true" indent="0" shrinkToFit="false"/>
      <protection locked="true" hidden="false"/>
    </xf>
    <xf numFmtId="166" fontId="22" fillId="0" borderId="31" xfId="0" applyFont="true" applyBorder="true" applyAlignment="true" applyProtection="true">
      <alignment horizontal="center" vertical="bottom" textRotation="0" wrapText="true" indent="0" shrinkToFit="false"/>
      <protection locked="true" hidden="false"/>
    </xf>
    <xf numFmtId="164" fontId="22" fillId="0" borderId="32" xfId="0" applyFont="true" applyBorder="true" applyAlignment="true" applyProtection="true">
      <alignment horizontal="left" vertical="center" textRotation="0" wrapText="false" indent="0" shrinkToFit="false"/>
      <protection locked="true" hidden="false"/>
    </xf>
    <xf numFmtId="164" fontId="22" fillId="15" borderId="31" xfId="0" applyFont="true" applyBorder="true" applyAlignment="true" applyProtection="true">
      <alignment horizontal="center" vertical="bottom" textRotation="0" wrapText="true" indent="0" shrinkToFit="false"/>
      <protection locked="true" hidden="false"/>
    </xf>
    <xf numFmtId="164" fontId="23" fillId="13" borderId="33" xfId="0" applyFont="true" applyBorder="true" applyAlignment="true" applyProtection="true">
      <alignment horizontal="center" vertical="center" textRotation="0" wrapText="true" indent="0" shrinkToFit="false"/>
      <protection locked="true" hidden="false"/>
    </xf>
    <xf numFmtId="164" fontId="22" fillId="0" borderId="29" xfId="0" applyFont="true" applyBorder="true" applyAlignment="true" applyProtection="true">
      <alignment horizontal="left" vertical="center" textRotation="0" wrapText="false" indent="0" shrinkToFit="false"/>
      <protection locked="true" hidden="false"/>
    </xf>
    <xf numFmtId="164" fontId="24" fillId="16" borderId="12" xfId="0" applyFont="true" applyBorder="true" applyAlignment="true" applyProtection="true">
      <alignment horizontal="center" vertical="bottom" textRotation="0" wrapText="true" indent="0" shrinkToFit="false"/>
      <protection locked="true" hidden="false"/>
    </xf>
    <xf numFmtId="164" fontId="23" fillId="17" borderId="13" xfId="0" applyFont="true" applyBorder="true" applyAlignment="true" applyProtection="true">
      <alignment horizontal="center" vertical="bottom" textRotation="0" wrapText="true" indent="0" shrinkToFit="false"/>
      <protection locked="true" hidden="false"/>
    </xf>
    <xf numFmtId="166" fontId="23" fillId="17" borderId="13" xfId="0" applyFont="true" applyBorder="true" applyAlignment="true" applyProtection="true">
      <alignment horizontal="center" vertical="bottom" textRotation="0" wrapText="true" indent="0" shrinkToFit="false"/>
      <protection locked="true" hidden="false"/>
    </xf>
    <xf numFmtId="164" fontId="23" fillId="17" borderId="13" xfId="0" applyFont="true" applyBorder="true" applyAlignment="true" applyProtection="true">
      <alignment horizontal="center" vertical="bottom" textRotation="0" wrapText="false" indent="0" shrinkToFit="false"/>
      <protection locked="true" hidden="false"/>
    </xf>
    <xf numFmtId="164" fontId="23" fillId="17" borderId="14" xfId="0" applyFont="true" applyBorder="true" applyAlignment="true" applyProtection="true">
      <alignment horizontal="center" vertical="center" textRotation="0" wrapText="true" indent="0" shrinkToFit="false"/>
      <protection locked="true" hidden="false"/>
    </xf>
    <xf numFmtId="164" fontId="22" fillId="0" borderId="34" xfId="0" applyFont="true" applyBorder="true" applyAlignment="true" applyProtection="true">
      <alignment horizontal="left" vertical="center" textRotation="0" wrapText="false" indent="0" shrinkToFit="false"/>
      <protection locked="true" hidden="false"/>
    </xf>
    <xf numFmtId="168" fontId="25" fillId="17" borderId="13" xfId="0" applyFont="true" applyBorder="true" applyAlignment="true" applyProtection="true">
      <alignment horizontal="center" vertical="center" textRotation="0" wrapText="false" indent="0" shrinkToFit="false"/>
      <protection locked="true" hidden="false"/>
    </xf>
    <xf numFmtId="164" fontId="23" fillId="17" borderId="29" xfId="0" applyFont="true" applyBorder="true" applyAlignment="true" applyProtection="true">
      <alignment horizontal="center" vertical="bottom" textRotation="0" wrapText="true" indent="0" shrinkToFit="false"/>
      <protection locked="true" hidden="false"/>
    </xf>
    <xf numFmtId="166" fontId="23" fillId="17" borderId="29" xfId="0" applyFont="true" applyBorder="true" applyAlignment="true" applyProtection="true">
      <alignment horizontal="center" vertical="bottom" textRotation="0" wrapText="true" indent="0" shrinkToFit="false"/>
      <protection locked="true" hidden="false"/>
    </xf>
    <xf numFmtId="164" fontId="24" fillId="18" borderId="12" xfId="0" applyFont="true" applyBorder="true" applyAlignment="true" applyProtection="true">
      <alignment horizontal="center" vertical="bottom" textRotation="0" wrapText="true" indent="0" shrinkToFit="false"/>
      <protection locked="true" hidden="false"/>
    </xf>
    <xf numFmtId="164" fontId="23" fillId="19" borderId="13" xfId="0" applyFont="true" applyBorder="true" applyAlignment="true" applyProtection="true">
      <alignment horizontal="center" vertical="bottom" textRotation="0" wrapText="true" indent="0" shrinkToFit="false"/>
      <protection locked="true" hidden="false"/>
    </xf>
    <xf numFmtId="166" fontId="23" fillId="19" borderId="13" xfId="0" applyFont="true" applyBorder="true" applyAlignment="true" applyProtection="true">
      <alignment horizontal="center" vertical="bottom" textRotation="0" wrapText="true" indent="0" shrinkToFit="false"/>
      <protection locked="true" hidden="false"/>
    </xf>
    <xf numFmtId="164" fontId="23" fillId="19" borderId="13" xfId="0" applyFont="true" applyBorder="true" applyAlignment="true" applyProtection="true">
      <alignment horizontal="center" vertical="bottom" textRotation="0" wrapText="false" indent="0" shrinkToFit="false"/>
      <protection locked="true" hidden="false"/>
    </xf>
    <xf numFmtId="164" fontId="23" fillId="19" borderId="14" xfId="0" applyFont="true" applyBorder="true" applyAlignment="true" applyProtection="true">
      <alignment horizontal="center" vertical="center" textRotation="0" wrapText="true" indent="0" shrinkToFit="false"/>
      <protection locked="true" hidden="false"/>
    </xf>
    <xf numFmtId="168" fontId="25" fillId="19" borderId="13" xfId="0" applyFont="true" applyBorder="true" applyAlignment="true" applyProtection="true">
      <alignment horizontal="center" vertical="center" textRotation="0" wrapText="false" indent="0" shrinkToFit="false"/>
      <protection locked="true" hidden="false"/>
    </xf>
    <xf numFmtId="164" fontId="23" fillId="19" borderId="29" xfId="0" applyFont="true" applyBorder="true" applyAlignment="true" applyProtection="true">
      <alignment horizontal="center" vertical="bottom" textRotation="0" wrapText="true" indent="0" shrinkToFit="false"/>
      <protection locked="true" hidden="false"/>
    </xf>
    <xf numFmtId="166" fontId="23" fillId="19" borderId="29" xfId="0" applyFont="true" applyBorder="true" applyAlignment="true" applyProtection="true">
      <alignment horizontal="center" vertical="bottom" textRotation="0" wrapText="true" indent="0" shrinkToFit="false"/>
      <protection locked="true" hidden="false"/>
    </xf>
    <xf numFmtId="164" fontId="24" fillId="20" borderId="12" xfId="0" applyFont="true" applyBorder="true" applyAlignment="true" applyProtection="true">
      <alignment horizontal="center" vertical="bottom" textRotation="0" wrapText="true" indent="0" shrinkToFit="false"/>
      <protection locked="true" hidden="false"/>
    </xf>
    <xf numFmtId="164" fontId="23" fillId="21" borderId="13" xfId="0" applyFont="true" applyBorder="true" applyAlignment="true" applyProtection="true">
      <alignment horizontal="center" vertical="bottom" textRotation="0" wrapText="true" indent="0" shrinkToFit="false"/>
      <protection locked="true" hidden="false"/>
    </xf>
    <xf numFmtId="166" fontId="23" fillId="21" borderId="13" xfId="0" applyFont="true" applyBorder="true" applyAlignment="true" applyProtection="true">
      <alignment horizontal="center" vertical="bottom" textRotation="0" wrapText="true" indent="0" shrinkToFit="false"/>
      <protection locked="true" hidden="false"/>
    </xf>
    <xf numFmtId="164" fontId="23" fillId="21" borderId="13" xfId="0" applyFont="true" applyBorder="true" applyAlignment="true" applyProtection="true">
      <alignment horizontal="center" vertical="bottom" textRotation="0" wrapText="false" indent="0" shrinkToFit="false"/>
      <protection locked="true" hidden="false"/>
    </xf>
    <xf numFmtId="164" fontId="23" fillId="21" borderId="14" xfId="0" applyFont="true" applyBorder="true" applyAlignment="true" applyProtection="true">
      <alignment horizontal="center" vertical="center" textRotation="0" wrapText="true" indent="0" shrinkToFit="false"/>
      <protection locked="true" hidden="false"/>
    </xf>
    <xf numFmtId="168" fontId="25" fillId="21" borderId="13" xfId="0" applyFont="true" applyBorder="true" applyAlignment="true" applyProtection="true">
      <alignment horizontal="center" vertical="center" textRotation="0" wrapText="false" indent="0" shrinkToFit="false"/>
      <protection locked="true" hidden="false"/>
    </xf>
    <xf numFmtId="164" fontId="23" fillId="21" borderId="29" xfId="0" applyFont="true" applyBorder="true" applyAlignment="true" applyProtection="true">
      <alignment horizontal="center" vertical="bottom" textRotation="0" wrapText="true" indent="0" shrinkToFit="false"/>
      <protection locked="true" hidden="false"/>
    </xf>
    <xf numFmtId="166" fontId="23" fillId="21" borderId="29" xfId="0" applyFont="true" applyBorder="true" applyAlignment="true" applyProtection="true">
      <alignment horizontal="center" vertical="bottom" textRotation="0" wrapText="true" indent="0" shrinkToFit="false"/>
      <protection locked="true" hidden="false"/>
    </xf>
    <xf numFmtId="164" fontId="23" fillId="21" borderId="35" xfId="0" applyFont="true" applyBorder="true" applyAlignment="true" applyProtection="true">
      <alignment horizontal="center" vertical="center" textRotation="0" wrapText="true" indent="0" shrinkToFit="false"/>
      <protection locked="true" hidden="false"/>
    </xf>
    <xf numFmtId="164" fontId="26" fillId="14" borderId="24" xfId="0" applyFont="true" applyBorder="true" applyAlignment="true" applyProtection="true">
      <alignment horizontal="right" vertical="top" textRotation="0" wrapText="true" indent="0" shrinkToFit="false"/>
      <protection locked="true" hidden="false"/>
    </xf>
    <xf numFmtId="164" fontId="20" fillId="0" borderId="0" xfId="0" applyFont="true" applyBorder="true" applyAlignment="true" applyProtection="true">
      <alignment horizontal="center" vertical="center" textRotation="0" wrapText="true" indent="0" shrinkToFit="false"/>
      <protection locked="true" hidden="false"/>
    </xf>
    <xf numFmtId="164" fontId="22" fillId="0" borderId="12" xfId="0" applyFont="true" applyBorder="true" applyAlignment="true" applyProtection="true">
      <alignment horizontal="general" vertical="bottom" textRotation="0" wrapText="true" indent="0" shrinkToFit="false"/>
      <protection locked="true" hidden="false"/>
    </xf>
    <xf numFmtId="164" fontId="27" fillId="11" borderId="36" xfId="38" applyFont="true" applyBorder="true" applyAlignment="true" applyProtection="false">
      <alignment horizontal="left" vertical="center" textRotation="0" wrapText="true" indent="0" shrinkToFit="false"/>
      <protection locked="true" hidden="false"/>
    </xf>
    <xf numFmtId="164" fontId="22" fillId="0" borderId="37" xfId="0" applyFont="true" applyBorder="true" applyAlignment="true" applyProtection="true">
      <alignment horizontal="general" vertical="bottom" textRotation="0" wrapText="true" indent="0" shrinkToFit="false"/>
      <protection locked="true" hidden="false"/>
    </xf>
    <xf numFmtId="164" fontId="23" fillId="0" borderId="0" xfId="0" applyFont="true" applyBorder="true" applyAlignment="true" applyProtection="true">
      <alignment horizontal="right" vertical="bottom" textRotation="0" wrapText="true" indent="0" shrinkToFit="false"/>
      <protection locked="true" hidden="false"/>
    </xf>
    <xf numFmtId="169" fontId="22" fillId="0" borderId="0" xfId="0" applyFont="true" applyBorder="true" applyAlignment="true" applyProtection="true">
      <alignment horizontal="left" vertical="bottom" textRotation="0" wrapText="true" indent="0" shrinkToFit="false"/>
      <protection locked="true" hidden="false"/>
    </xf>
    <xf numFmtId="164" fontId="22" fillId="0" borderId="0" xfId="0" applyFont="true" applyBorder="true" applyAlignment="true" applyProtection="true">
      <alignment horizontal="left" vertical="bottom" textRotation="0" wrapText="true" indent="0" shrinkToFit="false"/>
      <protection locked="true" hidden="false"/>
    </xf>
    <xf numFmtId="164" fontId="29" fillId="15" borderId="36" xfId="0" applyFont="true" applyBorder="true" applyAlignment="true" applyProtection="true">
      <alignment horizontal="center" vertical="center" textRotation="0" wrapText="true" indent="0" shrinkToFit="false"/>
      <protection locked="true" hidden="false"/>
    </xf>
    <xf numFmtId="164" fontId="30" fillId="15" borderId="36" xfId="0" applyFont="true" applyBorder="true" applyAlignment="true" applyProtection="true">
      <alignment horizontal="center" vertical="center" textRotation="0" wrapText="false" indent="0" shrinkToFit="false"/>
      <protection locked="true" hidden="false"/>
    </xf>
    <xf numFmtId="164" fontId="23" fillId="8" borderId="38" xfId="0" applyFont="true" applyBorder="true" applyAlignment="true" applyProtection="true">
      <alignment horizontal="center" vertical="center" textRotation="0" wrapText="true" indent="0" shrinkToFit="false"/>
      <protection locked="true" hidden="false"/>
    </xf>
    <xf numFmtId="164" fontId="23" fillId="8" borderId="13" xfId="0" applyFont="true" applyBorder="true" applyAlignment="true" applyProtection="true">
      <alignment horizontal="center" vertical="bottom" textRotation="0" wrapText="true" indent="0" shrinkToFit="false"/>
      <protection locked="true" hidden="false"/>
    </xf>
    <xf numFmtId="164" fontId="23" fillId="8" borderId="29" xfId="0" applyFont="true" applyBorder="true" applyAlignment="true" applyProtection="true">
      <alignment horizontal="center" vertical="center" textRotation="0" wrapText="true" indent="0" shrinkToFit="false"/>
      <protection locked="true" hidden="false"/>
    </xf>
    <xf numFmtId="164" fontId="23" fillId="0" borderId="28" xfId="0" applyFont="true" applyBorder="true" applyAlignment="true" applyProtection="true">
      <alignment horizontal="center" vertical="bottom" textRotation="0" wrapText="true" indent="0" shrinkToFit="false"/>
      <protection locked="true" hidden="false"/>
    </xf>
    <xf numFmtId="164" fontId="24" fillId="12" borderId="13" xfId="0" applyFont="true" applyBorder="true" applyAlignment="true" applyProtection="true">
      <alignment horizontal="center" vertical="center" textRotation="0" wrapText="true" indent="0" shrinkToFit="false"/>
      <protection locked="true" hidden="false"/>
    </xf>
    <xf numFmtId="164" fontId="23" fillId="13" borderId="13" xfId="0" applyFont="true" applyBorder="true" applyAlignment="true" applyProtection="true">
      <alignment horizontal="left" vertical="center" textRotation="0" wrapText="true" indent="0" shrinkToFit="false"/>
      <protection locked="true" hidden="false"/>
    </xf>
    <xf numFmtId="168" fontId="23" fillId="0" borderId="13" xfId="0" applyFont="true" applyBorder="true" applyAlignment="true" applyProtection="true">
      <alignment horizontal="center" vertical="center" textRotation="0" wrapText="true" indent="0" shrinkToFit="false"/>
      <protection locked="true" hidden="false"/>
    </xf>
    <xf numFmtId="164" fontId="22" fillId="0" borderId="16" xfId="0" applyFont="true" applyBorder="true" applyAlignment="true" applyProtection="true">
      <alignment horizontal="center" vertical="bottom" textRotation="0" wrapText="true" indent="0" shrinkToFit="false"/>
      <protection locked="true" hidden="false"/>
    </xf>
    <xf numFmtId="164" fontId="22" fillId="0" borderId="28" xfId="0" applyFont="true" applyBorder="true" applyAlignment="true" applyProtection="true">
      <alignment horizontal="general" vertical="bottom" textRotation="0" wrapText="true" indent="0" shrinkToFit="false"/>
      <protection locked="true" hidden="false"/>
    </xf>
    <xf numFmtId="164" fontId="24" fillId="16" borderId="13" xfId="0" applyFont="true" applyBorder="true" applyAlignment="true" applyProtection="true">
      <alignment horizontal="center" vertical="center" textRotation="0" wrapText="true" indent="0" shrinkToFit="false"/>
      <protection locked="true" hidden="false"/>
    </xf>
    <xf numFmtId="164" fontId="24" fillId="18" borderId="13" xfId="0" applyFont="true" applyBorder="true" applyAlignment="true" applyProtection="true">
      <alignment horizontal="center" vertical="center" textRotation="0" wrapText="true" indent="0" shrinkToFit="false"/>
      <protection locked="true" hidden="false"/>
    </xf>
    <xf numFmtId="164" fontId="23" fillId="17" borderId="13" xfId="0" applyFont="true" applyBorder="true" applyAlignment="true" applyProtection="true">
      <alignment horizontal="general" vertical="center" textRotation="0" wrapText="true" indent="0" shrinkToFit="false"/>
      <protection locked="true" hidden="false"/>
    </xf>
    <xf numFmtId="164" fontId="24" fillId="20" borderId="13" xfId="0" applyFont="true" applyBorder="true" applyAlignment="true" applyProtection="true">
      <alignment horizontal="center" vertical="center" textRotation="0" wrapText="true" indent="0" shrinkToFit="false"/>
      <protection locked="true" hidden="false"/>
    </xf>
    <xf numFmtId="164" fontId="23" fillId="19" borderId="13" xfId="0" applyFont="true" applyBorder="true" applyAlignment="true" applyProtection="true">
      <alignment horizontal="left" vertical="center" textRotation="0" wrapText="true" indent="0" shrinkToFit="false"/>
      <protection locked="true" hidden="false"/>
    </xf>
    <xf numFmtId="164" fontId="23" fillId="21" borderId="13" xfId="0" applyFont="true" applyBorder="true" applyAlignment="true" applyProtection="true">
      <alignment horizontal="general" vertical="center" textRotation="0" wrapText="true" indent="0" shrinkToFit="false"/>
      <protection locked="true" hidden="false"/>
    </xf>
    <xf numFmtId="164" fontId="22" fillId="11" borderId="3" xfId="0" applyFont="true" applyBorder="true" applyAlignment="true" applyProtection="true">
      <alignment horizontal="center" vertical="bottom" textRotation="0" wrapText="true" indent="0" shrinkToFit="false"/>
      <protection locked="true" hidden="false"/>
    </xf>
    <xf numFmtId="164" fontId="22" fillId="11" borderId="4" xfId="0" applyFont="true" applyBorder="true" applyAlignment="true" applyProtection="true">
      <alignment horizontal="center" vertical="bottom" textRotation="0" wrapText="true" indent="0" shrinkToFit="false"/>
      <protection locked="true" hidden="false"/>
    </xf>
    <xf numFmtId="164" fontId="22" fillId="11" borderId="5" xfId="0" applyFont="true" applyBorder="true" applyAlignment="true" applyProtection="true">
      <alignment horizontal="center" vertical="bottom" textRotation="0" wrapText="true" indent="0" shrinkToFit="false"/>
      <protection locked="true" hidden="false"/>
    </xf>
    <xf numFmtId="170" fontId="22" fillId="0" borderId="7" xfId="0" applyFont="true" applyBorder="true" applyAlignment="true" applyProtection="true">
      <alignment horizontal="general" vertical="center" textRotation="0" wrapText="true" indent="0" shrinkToFit="false"/>
      <protection locked="true" hidden="false"/>
    </xf>
    <xf numFmtId="170" fontId="22" fillId="0" borderId="9" xfId="0" applyFont="true" applyBorder="true" applyAlignment="true" applyProtection="true">
      <alignment horizontal="general" vertical="center" textRotation="0" wrapText="true" indent="0" shrinkToFit="false"/>
      <protection locked="true" hidden="false"/>
    </xf>
    <xf numFmtId="167" fontId="22" fillId="0" borderId="9" xfId="0" applyFont="true" applyBorder="true" applyAlignment="true" applyProtection="true">
      <alignment horizontal="left" vertical="center" textRotation="0" wrapText="true" indent="0" shrinkToFit="false"/>
      <protection locked="true" hidden="false"/>
    </xf>
    <xf numFmtId="170" fontId="22" fillId="0" borderId="11" xfId="0" applyFont="true" applyBorder="true" applyAlignment="true" applyProtection="true">
      <alignment horizontal="general" vertical="center" textRotation="0" wrapText="true" indent="0" shrinkToFit="false"/>
      <protection locked="true" hidden="false"/>
    </xf>
    <xf numFmtId="164" fontId="24" fillId="12" borderId="0" xfId="0" applyFont="true" applyBorder="true" applyAlignment="true" applyProtection="true">
      <alignment horizontal="center" vertical="bottom" textRotation="0" wrapText="true" indent="0" shrinkToFit="false"/>
      <protection locked="true" hidden="false"/>
    </xf>
    <xf numFmtId="164" fontId="24" fillId="12" borderId="2" xfId="0" applyFont="true" applyBorder="true" applyAlignment="true" applyProtection="true">
      <alignment horizontal="center" vertical="bottom" textRotation="0" wrapText="true" indent="0" shrinkToFit="false"/>
      <protection locked="true" hidden="false"/>
    </xf>
    <xf numFmtId="164" fontId="23" fillId="13" borderId="39" xfId="0" applyFont="true" applyBorder="true" applyAlignment="true" applyProtection="true">
      <alignment horizontal="center" vertical="bottom" textRotation="0" wrapText="true" indent="0" shrinkToFit="false"/>
      <protection locked="true" hidden="false"/>
    </xf>
    <xf numFmtId="164" fontId="23" fillId="13" borderId="40" xfId="0" applyFont="true" applyBorder="true" applyAlignment="true" applyProtection="true">
      <alignment horizontal="center" vertical="bottom" textRotation="0" wrapText="true" indent="0" shrinkToFit="false"/>
      <protection locked="true" hidden="false"/>
    </xf>
    <xf numFmtId="166" fontId="23" fillId="13" borderId="41" xfId="0" applyFont="true" applyBorder="true" applyAlignment="true" applyProtection="true">
      <alignment horizontal="center" vertical="bottom" textRotation="0" wrapText="true" indent="0" shrinkToFit="false"/>
      <protection locked="true" hidden="false"/>
    </xf>
    <xf numFmtId="164" fontId="23" fillId="13" borderId="17" xfId="0" applyFont="true" applyBorder="true" applyAlignment="true" applyProtection="true">
      <alignment horizontal="center" vertical="bottom" textRotation="0" wrapText="false" indent="0" shrinkToFit="false"/>
      <protection locked="true" hidden="false"/>
    </xf>
    <xf numFmtId="164" fontId="23" fillId="13" borderId="42" xfId="0" applyFont="true" applyBorder="true" applyAlignment="true" applyProtection="true">
      <alignment horizontal="center" vertical="bottom" textRotation="0" wrapText="true" indent="0" shrinkToFit="false"/>
      <protection locked="true" hidden="false"/>
    </xf>
    <xf numFmtId="164" fontId="23" fillId="13" borderId="43" xfId="0" applyFont="true" applyBorder="true" applyAlignment="true" applyProtection="true">
      <alignment horizontal="center" vertical="bottom" textRotation="0" wrapText="false" indent="0" shrinkToFit="false"/>
      <protection locked="true" hidden="false"/>
    </xf>
    <xf numFmtId="164" fontId="23" fillId="13" borderId="44" xfId="0" applyFont="true" applyBorder="true" applyAlignment="true" applyProtection="true">
      <alignment horizontal="center" vertical="center" textRotation="0" wrapText="true" indent="0" shrinkToFit="false"/>
      <protection locked="true" hidden="false"/>
    </xf>
    <xf numFmtId="164" fontId="23" fillId="14" borderId="15" xfId="0" applyFont="true" applyBorder="true" applyAlignment="true" applyProtection="true">
      <alignment horizontal="general" vertical="bottom" textRotation="0" wrapText="true" indent="0" shrinkToFit="false"/>
      <protection locked="true" hidden="false"/>
    </xf>
    <xf numFmtId="164" fontId="23" fillId="14" borderId="15" xfId="0" applyFont="true" applyBorder="true" applyAlignment="true" applyProtection="true">
      <alignment horizontal="center" vertical="bottom" textRotation="0" wrapText="true" indent="0" shrinkToFit="false"/>
      <protection locked="true" hidden="false"/>
    </xf>
    <xf numFmtId="164" fontId="22" fillId="0" borderId="45" xfId="0" applyFont="true" applyBorder="true" applyAlignment="true" applyProtection="true">
      <alignment horizontal="center" vertical="bottom" textRotation="0" wrapText="false" indent="0" shrinkToFit="false"/>
      <protection locked="true" hidden="false"/>
    </xf>
    <xf numFmtId="166" fontId="22" fillId="0" borderId="46" xfId="0" applyFont="true" applyBorder="true" applyAlignment="true" applyProtection="true">
      <alignment horizontal="center" vertical="bottom" textRotation="0" wrapText="false" indent="0" shrinkToFit="false"/>
      <protection locked="true" hidden="false"/>
    </xf>
    <xf numFmtId="168" fontId="25" fillId="13" borderId="47" xfId="0" applyFont="true" applyBorder="true" applyAlignment="true" applyProtection="true">
      <alignment horizontal="center" vertical="center" textRotation="0" wrapText="false" indent="0" shrinkToFit="false"/>
      <protection locked="true" hidden="false"/>
    </xf>
    <xf numFmtId="164" fontId="23" fillId="0" borderId="48" xfId="0" applyFont="true" applyBorder="true" applyAlignment="true" applyProtection="true">
      <alignment horizontal="center" vertical="bottom" textRotation="0" wrapText="true" indent="0" shrinkToFit="false"/>
      <protection locked="true" hidden="false"/>
    </xf>
    <xf numFmtId="166" fontId="22" fillId="0" borderId="45" xfId="0" applyFont="true" applyBorder="true" applyAlignment="true" applyProtection="true">
      <alignment horizontal="center" vertical="bottom" textRotation="0" wrapText="false" indent="0" shrinkToFit="false"/>
      <protection locked="true" hidden="false"/>
    </xf>
    <xf numFmtId="168" fontId="25" fillId="13" borderId="49" xfId="0" applyFont="true" applyBorder="true" applyAlignment="true" applyProtection="true">
      <alignment horizontal="center" vertical="center" textRotation="0" wrapText="false" indent="0" shrinkToFit="false"/>
      <protection locked="true" hidden="false"/>
    </xf>
    <xf numFmtId="164" fontId="23" fillId="14" borderId="16" xfId="0" applyFont="true" applyBorder="true" applyAlignment="true" applyProtection="true">
      <alignment horizontal="general" vertical="bottom" textRotation="0" wrapText="true" indent="0" shrinkToFit="false"/>
      <protection locked="true" hidden="false"/>
    </xf>
    <xf numFmtId="164" fontId="22" fillId="0" borderId="50" xfId="0" applyFont="true" applyBorder="true" applyAlignment="true" applyProtection="true">
      <alignment horizontal="center" vertical="bottom" textRotation="0" wrapText="false" indent="0" shrinkToFit="false"/>
      <protection locked="true" hidden="false"/>
    </xf>
    <xf numFmtId="166" fontId="22" fillId="0" borderId="51" xfId="0" applyFont="true" applyBorder="true" applyAlignment="true" applyProtection="true">
      <alignment horizontal="center" vertical="bottom" textRotation="0" wrapText="true" indent="0" shrinkToFit="false"/>
      <protection locked="true" hidden="false"/>
    </xf>
    <xf numFmtId="164" fontId="23" fillId="0" borderId="52" xfId="0" applyFont="true" applyBorder="true" applyAlignment="true" applyProtection="true">
      <alignment horizontal="center" vertical="bottom" textRotation="0" wrapText="true" indent="0" shrinkToFit="false"/>
      <protection locked="true" hidden="false"/>
    </xf>
    <xf numFmtId="166" fontId="22" fillId="0" borderId="50" xfId="0" applyFont="true" applyBorder="true" applyAlignment="true" applyProtection="true">
      <alignment horizontal="center" vertical="bottom" textRotation="0" wrapText="true" indent="0" shrinkToFit="false"/>
      <protection locked="true" hidden="false"/>
    </xf>
    <xf numFmtId="164" fontId="23" fillId="14" borderId="26" xfId="0" applyFont="true" applyBorder="true" applyAlignment="true" applyProtection="true">
      <alignment horizontal="general" vertical="bottom" textRotation="0" wrapText="true" indent="0" shrinkToFit="false"/>
      <protection locked="true" hidden="false"/>
    </xf>
    <xf numFmtId="166" fontId="22" fillId="0" borderId="23" xfId="0" applyFont="true" applyBorder="true" applyAlignment="true" applyProtection="true">
      <alignment horizontal="center" vertical="bottom" textRotation="0" wrapText="true" indent="0" shrinkToFit="false"/>
      <protection locked="true" hidden="false"/>
    </xf>
    <xf numFmtId="164" fontId="21" fillId="0" borderId="21" xfId="0" applyFont="true" applyBorder="true" applyAlignment="true" applyProtection="true">
      <alignment horizontal="left" vertical="bottom" textRotation="0" wrapText="true" indent="0" shrinkToFit="false"/>
      <protection locked="true" hidden="false"/>
    </xf>
    <xf numFmtId="164" fontId="22" fillId="15" borderId="53" xfId="0" applyFont="true" applyBorder="true" applyAlignment="true" applyProtection="true">
      <alignment horizontal="center" vertical="center" textRotation="0" wrapText="true" indent="0" shrinkToFit="false"/>
      <protection locked="true" hidden="false"/>
    </xf>
    <xf numFmtId="164" fontId="22" fillId="15" borderId="54" xfId="0" applyFont="true" applyBorder="true" applyAlignment="true" applyProtection="true">
      <alignment horizontal="general" vertical="center" textRotation="0" wrapText="true" indent="0" shrinkToFit="false"/>
      <protection locked="true" hidden="false"/>
    </xf>
    <xf numFmtId="164" fontId="22" fillId="15" borderId="55" xfId="0" applyFont="true" applyBorder="true" applyAlignment="true" applyProtection="true">
      <alignment horizontal="general" vertical="center" textRotation="0" wrapText="true" indent="0" shrinkToFit="false"/>
      <protection locked="true" hidden="false"/>
    </xf>
    <xf numFmtId="164" fontId="23" fillId="13" borderId="56" xfId="0" applyFont="true" applyBorder="true" applyAlignment="true" applyProtection="true">
      <alignment horizontal="center" vertical="center" textRotation="0" wrapText="true" indent="0" shrinkToFit="false"/>
      <protection locked="true" hidden="false"/>
    </xf>
    <xf numFmtId="164" fontId="23" fillId="14" borderId="19" xfId="0" applyFont="true" applyBorder="true" applyAlignment="true" applyProtection="true">
      <alignment horizontal="general" vertical="bottom" textRotation="0" wrapText="true" indent="0" shrinkToFit="false"/>
      <protection locked="true" hidden="false"/>
    </xf>
    <xf numFmtId="166" fontId="22" fillId="0" borderId="51" xfId="0" applyFont="true" applyBorder="true" applyAlignment="true" applyProtection="true">
      <alignment horizontal="center" vertical="bottom" textRotation="0" wrapText="false" indent="0" shrinkToFit="false"/>
      <protection locked="true" hidden="false"/>
    </xf>
    <xf numFmtId="166" fontId="22" fillId="0" borderId="50" xfId="0" applyFont="true" applyBorder="true" applyAlignment="true" applyProtection="true">
      <alignment horizontal="center" vertical="bottom" textRotation="0" wrapText="false" indent="0" shrinkToFit="false"/>
      <protection locked="true" hidden="false"/>
    </xf>
    <xf numFmtId="164" fontId="22" fillId="0" borderId="57" xfId="0" applyFont="true" applyBorder="true" applyAlignment="true" applyProtection="true">
      <alignment horizontal="center" vertical="center" textRotation="0" wrapText="true" indent="0" shrinkToFit="false"/>
      <protection locked="true" hidden="false"/>
    </xf>
    <xf numFmtId="164" fontId="18" fillId="14" borderId="26" xfId="0" applyFont="true" applyBorder="true" applyAlignment="true" applyProtection="true">
      <alignment horizontal="general" vertical="bottom" textRotation="0" wrapText="true" indent="0" shrinkToFit="false"/>
      <protection locked="true" hidden="false"/>
    </xf>
    <xf numFmtId="164" fontId="23" fillId="13" borderId="31" xfId="0" applyFont="true" applyBorder="true" applyAlignment="true" applyProtection="true">
      <alignment horizontal="center" vertical="bottom" textRotation="0" wrapText="true" indent="0" shrinkToFit="false"/>
      <protection locked="true" hidden="false"/>
    </xf>
    <xf numFmtId="164" fontId="23" fillId="13" borderId="56" xfId="0" applyFont="true" applyBorder="true" applyAlignment="true" applyProtection="true">
      <alignment horizontal="center" vertical="bottom" textRotation="0" wrapText="true" indent="0" shrinkToFit="false"/>
      <protection locked="true" hidden="false"/>
    </xf>
    <xf numFmtId="164" fontId="23" fillId="13" borderId="50" xfId="0" applyFont="true" applyBorder="true" applyAlignment="true" applyProtection="true">
      <alignment horizontal="center" vertical="bottom" textRotation="0" wrapText="true" indent="0" shrinkToFit="false"/>
      <protection locked="true" hidden="false"/>
    </xf>
    <xf numFmtId="166" fontId="23" fillId="13" borderId="51" xfId="0" applyFont="true" applyBorder="true" applyAlignment="true" applyProtection="true">
      <alignment horizontal="center" vertical="bottom" textRotation="0" wrapText="true" indent="0" shrinkToFit="false"/>
      <protection locked="true" hidden="false"/>
    </xf>
    <xf numFmtId="164" fontId="23" fillId="13" borderId="58" xfId="0" applyFont="true" applyBorder="true" applyAlignment="true" applyProtection="true">
      <alignment horizontal="center" vertical="bottom" textRotation="0" wrapText="false" indent="0" shrinkToFit="false"/>
      <protection locked="true" hidden="false"/>
    </xf>
    <xf numFmtId="164" fontId="23" fillId="13" borderId="8" xfId="0" applyFont="true" applyBorder="true" applyAlignment="true" applyProtection="true">
      <alignment horizontal="center" vertical="bottom" textRotation="0" wrapText="true" indent="0" shrinkToFit="false"/>
      <protection locked="true" hidden="false"/>
    </xf>
    <xf numFmtId="164" fontId="22" fillId="13" borderId="54" xfId="0" applyFont="true" applyBorder="true" applyAlignment="true" applyProtection="true">
      <alignment horizontal="general" vertical="center" textRotation="0" wrapText="true" indent="0" shrinkToFit="false"/>
      <protection locked="true" hidden="false"/>
    </xf>
    <xf numFmtId="164" fontId="23" fillId="13" borderId="59" xfId="0" applyFont="true" applyBorder="true" applyAlignment="true" applyProtection="true">
      <alignment horizontal="center" vertical="bottom" textRotation="0" wrapText="false" indent="0" shrinkToFit="false"/>
      <protection locked="true" hidden="false"/>
    </xf>
    <xf numFmtId="166" fontId="22" fillId="0" borderId="23" xfId="0" applyFont="true" applyBorder="true" applyAlignment="true" applyProtection="true">
      <alignment horizontal="center" vertical="bottom" textRotation="0" wrapText="false" indent="0" shrinkToFit="false"/>
      <protection locked="true" hidden="false"/>
    </xf>
    <xf numFmtId="166" fontId="22" fillId="0" borderId="16" xfId="0" applyFont="true" applyBorder="true" applyAlignment="true" applyProtection="true">
      <alignment horizontal="center" vertical="bottom" textRotation="0" wrapText="false" indent="0" shrinkToFit="false"/>
      <protection locked="true" hidden="false"/>
    </xf>
    <xf numFmtId="168" fontId="25" fillId="13" borderId="9" xfId="0" applyFont="true" applyBorder="true" applyAlignment="true" applyProtection="true">
      <alignment horizontal="center" vertical="center" textRotation="0" wrapText="false" indent="0" shrinkToFit="false"/>
      <protection locked="true" hidden="false"/>
    </xf>
    <xf numFmtId="164" fontId="22" fillId="15" borderId="54" xfId="0" applyFont="true" applyBorder="true" applyAlignment="true" applyProtection="true">
      <alignment horizontal="center" vertical="center" textRotation="0" wrapText="true" indent="0" shrinkToFit="false"/>
      <protection locked="true" hidden="false"/>
    </xf>
    <xf numFmtId="164" fontId="22" fillId="15" borderId="55" xfId="0" applyFont="true" applyBorder="true" applyAlignment="true" applyProtection="true">
      <alignment horizontal="center" vertical="center" textRotation="0" wrapText="true" indent="0" shrinkToFit="false"/>
      <protection locked="true" hidden="false"/>
    </xf>
    <xf numFmtId="164" fontId="22" fillId="0" borderId="26" xfId="0" applyFont="true" applyBorder="true" applyAlignment="true" applyProtection="true">
      <alignment horizontal="center" vertical="bottom" textRotation="0" wrapText="false" indent="0" shrinkToFit="false"/>
      <protection locked="true" hidden="false"/>
    </xf>
    <xf numFmtId="166" fontId="22" fillId="0" borderId="27" xfId="0" applyFont="true" applyBorder="true" applyAlignment="true" applyProtection="true">
      <alignment horizontal="center" vertical="bottom" textRotation="0" wrapText="true" indent="0" shrinkToFit="false"/>
      <protection locked="true" hidden="false"/>
    </xf>
    <xf numFmtId="164" fontId="21" fillId="0" borderId="24" xfId="0" applyFont="true" applyBorder="true" applyAlignment="true" applyProtection="true">
      <alignment horizontal="left" vertical="bottom" textRotation="0" wrapText="true" indent="0" shrinkToFit="false"/>
      <protection locked="true" hidden="false"/>
    </xf>
    <xf numFmtId="164" fontId="24" fillId="16" borderId="60" xfId="0" applyFont="true" applyBorder="true" applyAlignment="true" applyProtection="true">
      <alignment horizontal="center" vertical="bottom" textRotation="0" wrapText="true" indent="0" shrinkToFit="false"/>
      <protection locked="true" hidden="false"/>
    </xf>
    <xf numFmtId="164" fontId="23" fillId="17" borderId="35" xfId="0" applyFont="true" applyBorder="true" applyAlignment="true" applyProtection="true">
      <alignment horizontal="center" vertical="bottom" textRotation="0" wrapText="false" indent="0" shrinkToFit="false"/>
      <protection locked="true" hidden="false"/>
    </xf>
    <xf numFmtId="164" fontId="23" fillId="17" borderId="42" xfId="0" applyFont="true" applyBorder="true" applyAlignment="true" applyProtection="true">
      <alignment horizontal="center" vertical="bottom" textRotation="0" wrapText="true" indent="0" shrinkToFit="false"/>
      <protection locked="true" hidden="false"/>
    </xf>
    <xf numFmtId="164" fontId="23" fillId="17" borderId="43" xfId="0" applyFont="true" applyBorder="true" applyAlignment="true" applyProtection="true">
      <alignment horizontal="center" vertical="bottom" textRotation="0" wrapText="false" indent="0" shrinkToFit="false"/>
      <protection locked="true" hidden="false"/>
    </xf>
    <xf numFmtId="164" fontId="23" fillId="17" borderId="45" xfId="0" applyFont="true" applyBorder="true" applyAlignment="true" applyProtection="true">
      <alignment horizontal="center" vertical="center" textRotation="0" wrapText="true" indent="0" shrinkToFit="false"/>
      <protection locked="true" hidden="false"/>
    </xf>
    <xf numFmtId="166" fontId="22" fillId="0" borderId="28" xfId="0" applyFont="true" applyBorder="true" applyAlignment="true" applyProtection="true">
      <alignment horizontal="center" vertical="bottom" textRotation="0" wrapText="true" indent="0" shrinkToFit="false"/>
      <protection locked="true" hidden="false"/>
    </xf>
    <xf numFmtId="168" fontId="25" fillId="17" borderId="47" xfId="0" applyFont="true" applyBorder="true" applyAlignment="true" applyProtection="true">
      <alignment horizontal="center" vertical="center" textRotation="0" wrapText="false" indent="0" shrinkToFit="false"/>
      <protection locked="true" hidden="false"/>
    </xf>
    <xf numFmtId="168" fontId="25" fillId="17" borderId="9" xfId="0" applyFont="true" applyBorder="true" applyAlignment="true" applyProtection="true">
      <alignment horizontal="center" vertical="center" textRotation="0" wrapText="false" indent="0" shrinkToFit="false"/>
      <protection locked="true" hidden="false"/>
    </xf>
    <xf numFmtId="164" fontId="22" fillId="15" borderId="47" xfId="0" applyFont="true" applyBorder="true" applyAlignment="true" applyProtection="true">
      <alignment horizontal="center" vertical="bottom" textRotation="0" wrapText="true" indent="0" shrinkToFit="false"/>
      <protection locked="true" hidden="false"/>
    </xf>
    <xf numFmtId="164" fontId="23" fillId="17" borderId="50" xfId="0" applyFont="true" applyBorder="true" applyAlignment="true" applyProtection="true">
      <alignment horizontal="center" vertical="center" textRotation="0" wrapText="true" indent="0" shrinkToFit="false"/>
      <protection locked="true" hidden="false"/>
    </xf>
    <xf numFmtId="164" fontId="23" fillId="17" borderId="56" xfId="0" applyFont="true" applyBorder="true" applyAlignment="true" applyProtection="true">
      <alignment horizontal="center" vertical="bottom" textRotation="0" wrapText="true" indent="0" shrinkToFit="false"/>
      <protection locked="true" hidden="false"/>
    </xf>
    <xf numFmtId="164" fontId="23" fillId="17" borderId="50" xfId="0" applyFont="true" applyBorder="true" applyAlignment="true" applyProtection="true">
      <alignment horizontal="center" vertical="bottom" textRotation="0" wrapText="true" indent="0" shrinkToFit="false"/>
      <protection locked="true" hidden="false"/>
    </xf>
    <xf numFmtId="166" fontId="23" fillId="17" borderId="61" xfId="0" applyFont="true" applyBorder="true" applyAlignment="true" applyProtection="true">
      <alignment horizontal="center" vertical="bottom" textRotation="0" wrapText="true" indent="0" shrinkToFit="false"/>
      <protection locked="true" hidden="false"/>
    </xf>
    <xf numFmtId="164" fontId="23" fillId="17" borderId="58" xfId="0" applyFont="true" applyBorder="true" applyAlignment="true" applyProtection="true">
      <alignment horizontal="center" vertical="bottom" textRotation="0" wrapText="false" indent="0" shrinkToFit="false"/>
      <protection locked="true" hidden="false"/>
    </xf>
    <xf numFmtId="164" fontId="23" fillId="17" borderId="62" xfId="0" applyFont="true" applyBorder="true" applyAlignment="true" applyProtection="true">
      <alignment horizontal="center" vertical="bottom" textRotation="0" wrapText="true" indent="0" shrinkToFit="false"/>
      <protection locked="true" hidden="false"/>
    </xf>
    <xf numFmtId="166" fontId="23" fillId="17" borderId="51" xfId="0" applyFont="true" applyBorder="true" applyAlignment="true" applyProtection="true">
      <alignment horizontal="center" vertical="bottom" textRotation="0" wrapText="true" indent="0" shrinkToFit="false"/>
      <protection locked="true" hidden="false"/>
    </xf>
    <xf numFmtId="164" fontId="23" fillId="17" borderId="51" xfId="0" applyFont="true" applyBorder="true" applyAlignment="true" applyProtection="true">
      <alignment horizontal="center" vertical="center" textRotation="0" wrapText="true" indent="0" shrinkToFit="false"/>
      <protection locked="true" hidden="false"/>
    </xf>
    <xf numFmtId="164" fontId="23" fillId="14" borderId="63" xfId="0" applyFont="true" applyBorder="true" applyAlignment="true" applyProtection="true">
      <alignment horizontal="general" vertical="bottom" textRotation="0" wrapText="true" indent="0" shrinkToFit="false"/>
      <protection locked="true" hidden="false"/>
    </xf>
    <xf numFmtId="164" fontId="23" fillId="14" borderId="64" xfId="0" applyFont="true" applyBorder="true" applyAlignment="true" applyProtection="true">
      <alignment horizontal="center" vertical="bottom" textRotation="0" wrapText="true" indent="0" shrinkToFit="false"/>
      <protection locked="true" hidden="false"/>
    </xf>
    <xf numFmtId="164" fontId="22" fillId="0" borderId="22" xfId="0" applyFont="true" applyBorder="true" applyAlignment="true" applyProtection="true">
      <alignment horizontal="center" vertical="bottom" textRotation="0" wrapText="false" indent="0" shrinkToFit="false"/>
      <protection locked="true" hidden="false"/>
    </xf>
    <xf numFmtId="164" fontId="23" fillId="14" borderId="38" xfId="0" applyFont="true" applyBorder="true" applyAlignment="true" applyProtection="true">
      <alignment horizontal="general" vertical="bottom" textRotation="0" wrapText="true" indent="0" shrinkToFit="false"/>
      <protection locked="true" hidden="false"/>
    </xf>
    <xf numFmtId="164" fontId="23" fillId="14" borderId="65" xfId="0" applyFont="true" applyBorder="true" applyAlignment="true" applyProtection="true">
      <alignment horizontal="center" vertical="bottom" textRotation="0" wrapText="true" indent="0" shrinkToFit="false"/>
      <protection locked="true" hidden="false"/>
    </xf>
    <xf numFmtId="164" fontId="23" fillId="17" borderId="19" xfId="0" applyFont="true" applyBorder="true" applyAlignment="true" applyProtection="true">
      <alignment horizontal="center" vertical="center" textRotation="0" wrapText="true" indent="0" shrinkToFit="false"/>
      <protection locked="true" hidden="false"/>
    </xf>
    <xf numFmtId="164" fontId="24" fillId="18" borderId="60" xfId="0" applyFont="true" applyBorder="true" applyAlignment="true" applyProtection="true">
      <alignment horizontal="center" vertical="bottom" textRotation="0" wrapText="true" indent="0" shrinkToFit="false"/>
      <protection locked="true" hidden="false"/>
    </xf>
    <xf numFmtId="164" fontId="23" fillId="19" borderId="35" xfId="0" applyFont="true" applyBorder="true" applyAlignment="true" applyProtection="true">
      <alignment horizontal="center" vertical="bottom" textRotation="0" wrapText="false" indent="0" shrinkToFit="false"/>
      <protection locked="true" hidden="false"/>
    </xf>
    <xf numFmtId="164" fontId="23" fillId="19" borderId="42" xfId="0" applyFont="true" applyBorder="true" applyAlignment="true" applyProtection="true">
      <alignment horizontal="center" vertical="bottom" textRotation="0" wrapText="true" indent="0" shrinkToFit="false"/>
      <protection locked="true" hidden="false"/>
    </xf>
    <xf numFmtId="164" fontId="23" fillId="19" borderId="43" xfId="0" applyFont="true" applyBorder="true" applyAlignment="true" applyProtection="true">
      <alignment horizontal="center" vertical="bottom" textRotation="0" wrapText="false" indent="0" shrinkToFit="false"/>
      <protection locked="true" hidden="false"/>
    </xf>
    <xf numFmtId="164" fontId="23" fillId="19" borderId="45" xfId="0" applyFont="true" applyBorder="true" applyAlignment="true" applyProtection="true">
      <alignment horizontal="center" vertical="center" textRotation="0" wrapText="true" indent="0" shrinkToFit="false"/>
      <protection locked="true" hidden="false"/>
    </xf>
    <xf numFmtId="168" fontId="25" fillId="19" borderId="47" xfId="0" applyFont="true" applyBorder="true" applyAlignment="true" applyProtection="true">
      <alignment horizontal="center" vertical="center" textRotation="0" wrapText="false" indent="0" shrinkToFit="false"/>
      <protection locked="true" hidden="false"/>
    </xf>
    <xf numFmtId="168" fontId="25" fillId="19" borderId="9" xfId="0" applyFont="true" applyBorder="true" applyAlignment="true" applyProtection="true">
      <alignment horizontal="center" vertical="center" textRotation="0" wrapText="false" indent="0" shrinkToFit="false"/>
      <protection locked="true" hidden="false"/>
    </xf>
    <xf numFmtId="164" fontId="23" fillId="19" borderId="50" xfId="0" applyFont="true" applyBorder="true" applyAlignment="true" applyProtection="true">
      <alignment horizontal="center" vertical="center" textRotation="0" wrapText="true" indent="0" shrinkToFit="false"/>
      <protection locked="true" hidden="false"/>
    </xf>
    <xf numFmtId="164" fontId="23" fillId="19" borderId="56" xfId="0" applyFont="true" applyBorder="true" applyAlignment="true" applyProtection="true">
      <alignment horizontal="center" vertical="bottom" textRotation="0" wrapText="true" indent="0" shrinkToFit="false"/>
      <protection locked="true" hidden="false"/>
    </xf>
    <xf numFmtId="164" fontId="23" fillId="19" borderId="50" xfId="0" applyFont="true" applyBorder="true" applyAlignment="true" applyProtection="true">
      <alignment horizontal="center" vertical="bottom" textRotation="0" wrapText="true" indent="0" shrinkToFit="false"/>
      <protection locked="true" hidden="false"/>
    </xf>
    <xf numFmtId="166" fontId="23" fillId="19" borderId="61" xfId="0" applyFont="true" applyBorder="true" applyAlignment="true" applyProtection="true">
      <alignment horizontal="center" vertical="bottom" textRotation="0" wrapText="true" indent="0" shrinkToFit="false"/>
      <protection locked="true" hidden="false"/>
    </xf>
    <xf numFmtId="164" fontId="23" fillId="19" borderId="58" xfId="0" applyFont="true" applyBorder="true" applyAlignment="true" applyProtection="true">
      <alignment horizontal="center" vertical="bottom" textRotation="0" wrapText="false" indent="0" shrinkToFit="false"/>
      <protection locked="true" hidden="false"/>
    </xf>
    <xf numFmtId="164" fontId="23" fillId="19" borderId="62" xfId="0" applyFont="true" applyBorder="true" applyAlignment="true" applyProtection="true">
      <alignment horizontal="center" vertical="bottom" textRotation="0" wrapText="true" indent="0" shrinkToFit="false"/>
      <protection locked="true" hidden="false"/>
    </xf>
    <xf numFmtId="166" fontId="23" fillId="19" borderId="51" xfId="0" applyFont="true" applyBorder="true" applyAlignment="true" applyProtection="true">
      <alignment horizontal="center" vertical="bottom" textRotation="0" wrapText="true" indent="0" shrinkToFit="false"/>
      <protection locked="true" hidden="false"/>
    </xf>
    <xf numFmtId="164" fontId="23" fillId="19" borderId="51" xfId="0" applyFont="true" applyBorder="true" applyAlignment="true" applyProtection="true">
      <alignment horizontal="center" vertical="center" textRotation="0" wrapText="true" indent="0" shrinkToFit="false"/>
      <protection locked="true" hidden="false"/>
    </xf>
    <xf numFmtId="164" fontId="23" fillId="14" borderId="66" xfId="0" applyFont="true" applyBorder="true" applyAlignment="true" applyProtection="true">
      <alignment horizontal="general" vertical="bottom" textRotation="0" wrapText="true" indent="0" shrinkToFit="false"/>
      <protection locked="true" hidden="false"/>
    </xf>
    <xf numFmtId="164" fontId="23" fillId="14" borderId="20" xfId="0" applyFont="true" applyBorder="true" applyAlignment="true" applyProtection="true">
      <alignment horizontal="center" vertical="bottom" textRotation="0" wrapText="true" indent="0" shrinkToFit="false"/>
      <protection locked="true" hidden="false"/>
    </xf>
    <xf numFmtId="164" fontId="23" fillId="14" borderId="67" xfId="0" applyFont="true" applyBorder="true" applyAlignment="true" applyProtection="true">
      <alignment horizontal="general" vertical="bottom" textRotation="0" wrapText="true" indent="0" shrinkToFit="false"/>
      <protection locked="true" hidden="false"/>
    </xf>
    <xf numFmtId="164" fontId="23" fillId="14" borderId="27" xfId="0" applyFont="true" applyBorder="true" applyAlignment="true" applyProtection="true">
      <alignment horizontal="center" vertical="bottom" textRotation="0" wrapText="true" indent="0" shrinkToFit="false"/>
      <protection locked="true" hidden="false"/>
    </xf>
    <xf numFmtId="164" fontId="23" fillId="19" borderId="19" xfId="0" applyFont="true" applyBorder="true" applyAlignment="true" applyProtection="true">
      <alignment horizontal="center" vertical="center" textRotation="0" wrapText="true" indent="0" shrinkToFit="false"/>
      <protection locked="true" hidden="false"/>
    </xf>
    <xf numFmtId="164" fontId="24" fillId="20" borderId="60" xfId="0" applyFont="true" applyBorder="true" applyAlignment="true" applyProtection="true">
      <alignment horizontal="center" vertical="bottom" textRotation="0" wrapText="true" indent="0" shrinkToFit="false"/>
      <protection locked="true" hidden="false"/>
    </xf>
    <xf numFmtId="164" fontId="23" fillId="21" borderId="15" xfId="0" applyFont="true" applyBorder="true" applyAlignment="true" applyProtection="true">
      <alignment horizontal="center" vertical="bottom" textRotation="0" wrapText="true" indent="0" shrinkToFit="false"/>
      <protection locked="true" hidden="false"/>
    </xf>
    <xf numFmtId="166" fontId="23" fillId="21" borderId="15" xfId="0" applyFont="true" applyBorder="true" applyAlignment="true" applyProtection="true">
      <alignment horizontal="center" vertical="bottom" textRotation="0" wrapText="true" indent="0" shrinkToFit="false"/>
      <protection locked="true" hidden="false"/>
    </xf>
    <xf numFmtId="164" fontId="23" fillId="21" borderId="35" xfId="0" applyFont="true" applyBorder="true" applyAlignment="true" applyProtection="true">
      <alignment horizontal="center" vertical="bottom" textRotation="0" wrapText="false" indent="0" shrinkToFit="false"/>
      <protection locked="true" hidden="false"/>
    </xf>
    <xf numFmtId="164" fontId="23" fillId="21" borderId="42" xfId="0" applyFont="true" applyBorder="true" applyAlignment="true" applyProtection="true">
      <alignment horizontal="center" vertical="bottom" textRotation="0" wrapText="true" indent="0" shrinkToFit="false"/>
      <protection locked="true" hidden="false"/>
    </xf>
    <xf numFmtId="164" fontId="23" fillId="21" borderId="43" xfId="0" applyFont="true" applyBorder="true" applyAlignment="true" applyProtection="true">
      <alignment horizontal="center" vertical="bottom" textRotation="0" wrapText="false" indent="0" shrinkToFit="false"/>
      <protection locked="true" hidden="false"/>
    </xf>
    <xf numFmtId="164" fontId="23" fillId="21" borderId="56" xfId="0" applyFont="true" applyBorder="true" applyAlignment="true" applyProtection="true">
      <alignment horizontal="center" vertical="center" textRotation="0" wrapText="true" indent="0" shrinkToFit="false"/>
      <protection locked="true" hidden="false"/>
    </xf>
    <xf numFmtId="164" fontId="22" fillId="0" borderId="19" xfId="0" applyFont="true" applyBorder="true" applyAlignment="true" applyProtection="true">
      <alignment horizontal="center" vertical="bottom" textRotation="0" wrapText="false" indent="0" shrinkToFit="false"/>
      <protection locked="true" hidden="false"/>
    </xf>
    <xf numFmtId="166" fontId="22" fillId="0" borderId="20" xfId="0" applyFont="true" applyBorder="true" applyAlignment="true" applyProtection="true">
      <alignment horizontal="center" vertical="bottom" textRotation="0" wrapText="true" indent="0" shrinkToFit="false"/>
      <protection locked="true" hidden="false"/>
    </xf>
    <xf numFmtId="168" fontId="25" fillId="21" borderId="47" xfId="0" applyFont="true" applyBorder="true" applyAlignment="true" applyProtection="true">
      <alignment horizontal="center" vertical="center" textRotation="0" wrapText="false" indent="0" shrinkToFit="false"/>
      <protection locked="true" hidden="false"/>
    </xf>
    <xf numFmtId="168" fontId="25" fillId="21" borderId="9"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center" vertical="bottom" textRotation="0" wrapText="true" indent="0" shrinkToFit="false"/>
      <protection locked="true" hidden="false"/>
    </xf>
    <xf numFmtId="164" fontId="23" fillId="21" borderId="50" xfId="0" applyFont="true" applyBorder="true" applyAlignment="true" applyProtection="true">
      <alignment horizontal="center" vertical="bottom" textRotation="0" wrapText="true" indent="0" shrinkToFit="false"/>
      <protection locked="true" hidden="false"/>
    </xf>
    <xf numFmtId="166" fontId="23" fillId="21" borderId="51" xfId="0" applyFont="true" applyBorder="true" applyAlignment="true" applyProtection="true">
      <alignment horizontal="center" vertical="bottom" textRotation="0" wrapText="true" indent="0" shrinkToFit="false"/>
      <protection locked="true" hidden="false"/>
    </xf>
    <xf numFmtId="164" fontId="23" fillId="21" borderId="58" xfId="0" applyFont="true" applyBorder="true" applyAlignment="true" applyProtection="true">
      <alignment horizontal="center" vertical="bottom" textRotation="0" wrapText="false" indent="0" shrinkToFit="false"/>
      <protection locked="true" hidden="false"/>
    </xf>
    <xf numFmtId="164" fontId="23" fillId="21" borderId="62" xfId="0" applyFont="true" applyBorder="true" applyAlignment="true" applyProtection="true">
      <alignment horizontal="center" vertical="bottom" textRotation="0" wrapText="true" indent="0" shrinkToFit="false"/>
      <protection locked="true" hidden="false"/>
    </xf>
    <xf numFmtId="164" fontId="23" fillId="0" borderId="68" xfId="0" applyFont="true" applyBorder="true" applyAlignment="true" applyProtection="true">
      <alignment horizontal="center" vertical="bottom" textRotation="0" wrapText="true" indent="0" shrinkToFit="false"/>
      <protection locked="true" hidden="false"/>
    </xf>
    <xf numFmtId="164" fontId="22" fillId="0" borderId="18" xfId="0" applyFont="true" applyBorder="true" applyAlignment="true" applyProtection="true">
      <alignment horizontal="center" vertical="bottom" textRotation="0" wrapText="false" indent="0" shrinkToFit="false"/>
      <protection locked="true" hidden="false"/>
    </xf>
    <xf numFmtId="166" fontId="22" fillId="0" borderId="19" xfId="0" applyFont="true" applyBorder="true" applyAlignment="true" applyProtection="true">
      <alignment horizontal="center" vertical="bottom" textRotation="0" wrapText="true" indent="0" shrinkToFit="false"/>
      <protection locked="true" hidden="false"/>
    </xf>
    <xf numFmtId="164" fontId="23" fillId="0" borderId="69" xfId="0" applyFont="true" applyBorder="true" applyAlignment="true" applyProtection="true">
      <alignment horizontal="center" vertical="bottom" textRotation="0" wrapText="true" indent="0" shrinkToFit="false"/>
      <protection locked="true" hidden="false"/>
    </xf>
    <xf numFmtId="164" fontId="22" fillId="0" borderId="70" xfId="0" applyFont="true" applyBorder="true" applyAlignment="true" applyProtection="true">
      <alignment horizontal="center" vertical="bottom" textRotation="0" wrapText="false" indent="0" shrinkToFit="false"/>
      <protection locked="true" hidden="false"/>
    </xf>
    <xf numFmtId="166" fontId="22" fillId="0" borderId="71" xfId="0" applyFont="true" applyBorder="true" applyAlignment="true" applyProtection="true">
      <alignment horizontal="center" vertical="bottom" textRotation="0" wrapText="true" indent="0" shrinkToFit="false"/>
      <protection locked="true" hidden="false"/>
    </xf>
    <xf numFmtId="164" fontId="22" fillId="0" borderId="72" xfId="0" applyFont="true" applyBorder="true" applyAlignment="true" applyProtection="true">
      <alignment horizontal="center" vertical="center" textRotation="0" wrapText="true" indent="0" shrinkToFit="false"/>
      <protection locked="true" hidden="false"/>
    </xf>
    <xf numFmtId="164" fontId="28" fillId="0" borderId="0" xfId="38" applyFont="true" applyBorder="false" applyAlignment="false" applyProtection="false">
      <alignment horizontal="general" vertical="bottom" textRotation="0" wrapText="false" indent="0" shrinkToFit="false"/>
      <protection locked="true" hidden="false"/>
    </xf>
    <xf numFmtId="164" fontId="28" fillId="0" borderId="0" xfId="38" applyFont="true" applyBorder="false" applyAlignment="false" applyProtection="false">
      <alignment horizontal="general" vertical="bottom" textRotation="0" wrapText="false" indent="0" shrinkToFit="false"/>
      <protection locked="true" hidden="false"/>
    </xf>
    <xf numFmtId="164" fontId="35" fillId="0" borderId="0" xfId="38" applyFont="true" applyBorder="false" applyAlignment="false" applyProtection="false">
      <alignment horizontal="general" vertical="bottom" textRotation="0" wrapText="false" indent="0" shrinkToFit="false"/>
      <protection locked="true" hidden="false"/>
    </xf>
    <xf numFmtId="164" fontId="36" fillId="0" borderId="0" xfId="38" applyFont="true" applyBorder="false" applyAlignment="false" applyProtection="false">
      <alignment horizontal="general" vertical="bottom" textRotation="0" wrapText="false" indent="0" shrinkToFit="false"/>
      <protection locked="true" hidden="false"/>
    </xf>
    <xf numFmtId="164" fontId="36" fillId="0" borderId="0" xfId="38" applyFont="true" applyBorder="true" applyAlignment="true" applyProtection="true">
      <alignment horizontal="left" vertical="bottom" textRotation="0" wrapText="false" indent="0" shrinkToFit="false"/>
      <protection locked="false" hidden="false"/>
    </xf>
    <xf numFmtId="164" fontId="36" fillId="0" borderId="0" xfId="38" applyFont="true" applyBorder="false" applyAlignment="false" applyProtection="false">
      <alignment horizontal="general" vertical="bottom" textRotation="0" wrapText="false" indent="0" shrinkToFit="false"/>
      <protection locked="true" hidden="false"/>
    </xf>
    <xf numFmtId="164" fontId="36" fillId="0" borderId="0" xfId="38" applyFont="true" applyBorder="false" applyAlignment="false" applyProtection="true">
      <alignment horizontal="general" vertical="bottom" textRotation="0" wrapText="false" indent="0" shrinkToFit="false"/>
      <protection locked="false" hidden="false"/>
    </xf>
    <xf numFmtId="164" fontId="36" fillId="0" borderId="0" xfId="38" applyFont="true" applyBorder="false" applyAlignment="true" applyProtection="false">
      <alignment horizontal="left" vertical="bottom" textRotation="0" wrapText="false" indent="0" shrinkToFit="false"/>
      <protection locked="true" hidden="false"/>
    </xf>
    <xf numFmtId="169" fontId="36" fillId="0" borderId="0" xfId="38" applyFont="true" applyBorder="false" applyAlignment="true" applyProtection="true">
      <alignment horizontal="left" vertical="bottom" textRotation="0" wrapText="false" indent="0" shrinkToFit="false"/>
      <protection locked="false" hidden="false"/>
    </xf>
    <xf numFmtId="164" fontId="36" fillId="22" borderId="0" xfId="38" applyFont="true" applyBorder="false" applyAlignment="false" applyProtection="false">
      <alignment horizontal="general" vertical="bottom" textRotation="0" wrapText="false" indent="0" shrinkToFit="false"/>
      <protection locked="true" hidden="false"/>
    </xf>
    <xf numFmtId="164" fontId="36" fillId="22" borderId="0" xfId="38" applyFont="true" applyBorder="true" applyAlignment="true" applyProtection="false">
      <alignment horizontal="center" vertical="bottom" textRotation="0" wrapText="false" indent="0" shrinkToFit="false"/>
      <protection locked="true" hidden="false"/>
    </xf>
    <xf numFmtId="164" fontId="36" fillId="22" borderId="0" xfId="38" applyFont="true" applyBorder="true" applyAlignment="false" applyProtection="false">
      <alignment horizontal="general" vertical="bottom" textRotation="0" wrapText="false" indent="0" shrinkToFit="false"/>
      <protection locked="true" hidden="false"/>
    </xf>
    <xf numFmtId="164" fontId="36" fillId="0" borderId="0" xfId="38" applyFont="true" applyBorder="false" applyAlignment="true" applyProtection="false">
      <alignment horizontal="center" vertical="bottom" textRotation="0" wrapText="false" indent="0" shrinkToFit="false"/>
      <protection locked="true" hidden="false"/>
    </xf>
    <xf numFmtId="164" fontId="36" fillId="22" borderId="73" xfId="38" applyFont="true" applyBorder="true" applyAlignment="false" applyProtection="false">
      <alignment horizontal="general" vertical="bottom" textRotation="0" wrapText="false" indent="0" shrinkToFit="false"/>
      <protection locked="true" hidden="false"/>
    </xf>
    <xf numFmtId="164" fontId="36" fillId="22" borderId="73" xfId="38" applyFont="true" applyBorder="true" applyAlignment="true" applyProtection="false">
      <alignment horizontal="center" vertical="bottom" textRotation="0" wrapText="false" indent="0" shrinkToFit="false"/>
      <protection locked="true" hidden="false"/>
    </xf>
    <xf numFmtId="164" fontId="27" fillId="0" borderId="74" xfId="38" applyFont="true" applyBorder="true" applyAlignment="false" applyProtection="false">
      <alignment horizontal="general" vertical="bottom" textRotation="0" wrapText="false" indent="0" shrinkToFit="false"/>
      <protection locked="true" hidden="false"/>
    </xf>
    <xf numFmtId="164" fontId="27" fillId="0" borderId="74" xfId="38" applyFont="true" applyBorder="true" applyAlignment="true" applyProtection="false">
      <alignment horizontal="center" vertical="bottom" textRotation="0" wrapText="false" indent="0" shrinkToFit="false"/>
      <protection locked="true" hidden="false"/>
    </xf>
    <xf numFmtId="164" fontId="16" fillId="0" borderId="74" xfId="38" applyFont="true" applyBorder="true" applyAlignment="true" applyProtection="false">
      <alignment horizontal="center" vertical="bottom" textRotation="0" wrapText="false" indent="0" shrinkToFit="false"/>
      <protection locked="true" hidden="false"/>
    </xf>
    <xf numFmtId="164" fontId="14" fillId="0" borderId="74" xfId="38" applyFont="true" applyBorder="true" applyAlignment="true" applyProtection="false">
      <alignment horizontal="center" vertical="bottom" textRotation="0" wrapText="false" indent="0" shrinkToFit="false"/>
      <protection locked="true" hidden="false"/>
    </xf>
    <xf numFmtId="164" fontId="28" fillId="0" borderId="0" xfId="38" applyFont="true" applyBorder="false" applyAlignment="true" applyProtection="false">
      <alignment horizontal="center" vertical="bottom" textRotation="0" wrapText="false" indent="0" shrinkToFit="false"/>
      <protection locked="true" hidden="false"/>
    </xf>
    <xf numFmtId="164" fontId="28" fillId="22" borderId="0" xfId="38" applyFont="true" applyBorder="false" applyAlignment="true" applyProtection="false">
      <alignment horizontal="center" vertical="bottom" textRotation="0" wrapText="false" indent="0" shrinkToFit="false"/>
      <protection locked="true" hidden="false"/>
    </xf>
    <xf numFmtId="164" fontId="28" fillId="22" borderId="0" xfId="38" applyFont="true" applyBorder="false" applyAlignment="false" applyProtection="false">
      <alignment horizontal="general" vertical="bottom" textRotation="0" wrapText="false" indent="0" shrinkToFit="false"/>
      <protection locked="true" hidden="false"/>
    </xf>
    <xf numFmtId="164" fontId="28" fillId="22" borderId="0" xfId="38" applyFont="true" applyBorder="true" applyAlignment="true" applyProtection="false">
      <alignment horizontal="center" vertical="bottom" textRotation="0" wrapText="false" indent="0" shrinkToFit="false"/>
      <protection locked="true" hidden="false"/>
    </xf>
    <xf numFmtId="164" fontId="37" fillId="0" borderId="75" xfId="38" applyFont="true" applyBorder="true" applyAlignment="false" applyProtection="false">
      <alignment horizontal="general" vertical="bottom" textRotation="0" wrapText="false" indent="0" shrinkToFit="false"/>
      <protection locked="true" hidden="false"/>
    </xf>
    <xf numFmtId="168" fontId="22" fillId="0" borderId="76" xfId="0" applyFont="true" applyBorder="true" applyAlignment="true" applyProtection="true">
      <alignment horizontal="center" vertical="bottom" textRotation="0" wrapText="true" indent="0" shrinkToFit="false"/>
      <protection locked="true" hidden="false"/>
    </xf>
    <xf numFmtId="168" fontId="28" fillId="0" borderId="75" xfId="38" applyFont="true" applyBorder="true" applyAlignment="true" applyProtection="true">
      <alignment horizontal="center" vertical="bottom" textRotation="0" wrapText="false" indent="0" shrinkToFit="false"/>
      <protection locked="false" hidden="false"/>
    </xf>
    <xf numFmtId="164" fontId="14" fillId="0" borderId="0" xfId="38" applyFont="true" applyBorder="true" applyAlignment="true" applyProtection="false">
      <alignment horizontal="center" vertical="bottom" textRotation="0" wrapText="false" indent="0" shrinkToFit="false"/>
      <protection locked="true" hidden="false"/>
    </xf>
    <xf numFmtId="164" fontId="14" fillId="0" borderId="75" xfId="38" applyFont="true" applyBorder="true" applyAlignment="true" applyProtection="false">
      <alignment horizontal="center" vertical="bottom" textRotation="0" wrapText="false" indent="0" shrinkToFit="false"/>
      <protection locked="true" hidden="false"/>
    </xf>
    <xf numFmtId="168" fontId="28" fillId="0" borderId="0" xfId="38" applyFont="true" applyBorder="false" applyAlignment="true" applyProtection="false">
      <alignment horizontal="center" vertical="bottom" textRotation="0" wrapText="false" indent="0" shrinkToFit="false"/>
      <protection locked="true" hidden="false"/>
    </xf>
    <xf numFmtId="168" fontId="28" fillId="0" borderId="0" xfId="38" applyFont="true" applyBorder="false" applyAlignment="false" applyProtection="false">
      <alignment horizontal="general" vertical="bottom" textRotation="0" wrapText="false" indent="0" shrinkToFit="false"/>
      <protection locked="true" hidden="false"/>
    </xf>
    <xf numFmtId="164" fontId="37" fillId="0" borderId="0" xfId="38" applyFont="true" applyBorder="true" applyAlignment="false" applyProtection="false">
      <alignment horizontal="general" vertical="bottom" textRotation="0" wrapText="false" indent="0" shrinkToFit="false"/>
      <protection locked="true" hidden="false"/>
    </xf>
    <xf numFmtId="168" fontId="28" fillId="0" borderId="0" xfId="38" applyFont="true" applyBorder="true" applyAlignment="true" applyProtection="true">
      <alignment horizontal="center" vertical="bottom" textRotation="0" wrapText="false" indent="0" shrinkToFit="false"/>
      <protection locked="false" hidden="false"/>
    </xf>
    <xf numFmtId="164" fontId="37" fillId="0" borderId="77" xfId="38" applyFont="true" applyBorder="true" applyAlignment="false" applyProtection="false">
      <alignment horizontal="general" vertical="bottom" textRotation="0" wrapText="false" indent="0" shrinkToFit="false"/>
      <protection locked="true" hidden="false"/>
    </xf>
    <xf numFmtId="168" fontId="22" fillId="0" borderId="38" xfId="0" applyFont="true" applyBorder="true" applyAlignment="true" applyProtection="true">
      <alignment horizontal="center" vertical="bottom" textRotation="0" wrapText="true" indent="0" shrinkToFit="false"/>
      <protection locked="true" hidden="false"/>
    </xf>
    <xf numFmtId="168" fontId="28" fillId="0" borderId="77" xfId="38" applyFont="true" applyBorder="true" applyAlignment="true" applyProtection="true">
      <alignment horizontal="center" vertical="bottom" textRotation="0" wrapText="false" indent="0" shrinkToFit="false"/>
      <protection locked="false" hidden="false"/>
    </xf>
    <xf numFmtId="164" fontId="14" fillId="0" borderId="77" xfId="38" applyFont="true" applyBorder="true" applyAlignment="true" applyProtection="false">
      <alignment horizontal="center" vertical="bottom" textRotation="0" wrapText="false" indent="0" shrinkToFit="false"/>
      <protection locked="true" hidden="false"/>
    </xf>
    <xf numFmtId="164" fontId="38" fillId="0" borderId="78" xfId="38" applyFont="true" applyBorder="true" applyAlignment="false" applyProtection="false">
      <alignment horizontal="general" vertical="bottom" textRotation="0" wrapText="false" indent="0" shrinkToFit="false"/>
      <protection locked="true" hidden="false"/>
    </xf>
    <xf numFmtId="168" fontId="28" fillId="0" borderId="78" xfId="38" applyFont="true" applyBorder="true" applyAlignment="true" applyProtection="true">
      <alignment horizontal="center" vertical="bottom" textRotation="0" wrapText="false" indent="0" shrinkToFit="false"/>
      <protection locked="false" hidden="false"/>
    </xf>
    <xf numFmtId="164" fontId="14" fillId="0" borderId="78" xfId="38" applyFont="true" applyBorder="true" applyAlignment="true" applyProtection="false">
      <alignment horizontal="center" vertical="bottom" textRotation="0" wrapText="false" indent="0" shrinkToFit="false"/>
      <protection locked="true" hidden="false"/>
    </xf>
    <xf numFmtId="164" fontId="38" fillId="0" borderId="0" xfId="38" applyFont="true" applyBorder="true" applyAlignment="false" applyProtection="false">
      <alignment horizontal="general" vertical="bottom" textRotation="0" wrapText="false" indent="0" shrinkToFit="false"/>
      <protection locked="true" hidden="false"/>
    </xf>
    <xf numFmtId="164" fontId="38" fillId="0" borderId="77" xfId="38" applyFont="true" applyBorder="true" applyAlignment="false" applyProtection="false">
      <alignment horizontal="general" vertical="bottom" textRotation="0" wrapText="false" indent="0" shrinkToFit="false"/>
      <protection locked="true" hidden="false"/>
    </xf>
    <xf numFmtId="164" fontId="39" fillId="0" borderId="78" xfId="38" applyFont="true" applyBorder="true" applyAlignment="false" applyProtection="false">
      <alignment horizontal="general" vertical="bottom" textRotation="0" wrapText="false" indent="0" shrinkToFit="false"/>
      <protection locked="true" hidden="false"/>
    </xf>
    <xf numFmtId="164" fontId="39" fillId="0" borderId="0" xfId="38" applyFont="true" applyBorder="true" applyAlignment="false" applyProtection="false">
      <alignment horizontal="general" vertical="bottom" textRotation="0" wrapText="false" indent="0" shrinkToFit="false"/>
      <protection locked="true" hidden="false"/>
    </xf>
    <xf numFmtId="164" fontId="39" fillId="0" borderId="77" xfId="38" applyFont="true" applyBorder="true" applyAlignment="false" applyProtection="false">
      <alignment horizontal="general" vertical="bottom" textRotation="0" wrapText="false" indent="0" shrinkToFit="false"/>
      <protection locked="true" hidden="false"/>
    </xf>
    <xf numFmtId="164" fontId="40" fillId="0" borderId="78" xfId="38" applyFont="true" applyBorder="true" applyAlignment="false" applyProtection="false">
      <alignment horizontal="general" vertical="bottom" textRotation="0" wrapText="false" indent="0" shrinkToFit="false"/>
      <protection locked="true" hidden="false"/>
    </xf>
    <xf numFmtId="164" fontId="40" fillId="0" borderId="0" xfId="38" applyFont="true" applyBorder="true" applyAlignment="false" applyProtection="false">
      <alignment horizontal="general" vertical="bottom" textRotation="0" wrapText="false" indent="0" shrinkToFit="false"/>
      <protection locked="true" hidden="false"/>
    </xf>
    <xf numFmtId="164" fontId="40" fillId="0" borderId="73" xfId="38" applyFont="true" applyBorder="true" applyAlignment="false" applyProtection="false">
      <alignment horizontal="general" vertical="bottom" textRotation="0" wrapText="false" indent="0" shrinkToFit="false"/>
      <protection locked="true" hidden="false"/>
    </xf>
    <xf numFmtId="168" fontId="22" fillId="0" borderId="79" xfId="0" applyFont="true" applyBorder="true" applyAlignment="true" applyProtection="true">
      <alignment horizontal="center" vertical="bottom" textRotation="0" wrapText="true" indent="0" shrinkToFit="false"/>
      <protection locked="true" hidden="false"/>
    </xf>
    <xf numFmtId="168" fontId="28" fillId="0" borderId="73" xfId="38" applyFont="true" applyBorder="true" applyAlignment="true" applyProtection="true">
      <alignment horizontal="center" vertical="bottom" textRotation="0" wrapText="false" indent="0" shrinkToFit="false"/>
      <protection locked="false" hidden="false"/>
    </xf>
    <xf numFmtId="164" fontId="14" fillId="0" borderId="73" xfId="38" applyFont="true" applyBorder="true" applyAlignment="true" applyProtection="false">
      <alignment horizontal="center" vertical="bottom" textRotation="0" wrapText="false" indent="0" shrinkToFit="false"/>
      <protection locked="true" hidden="false"/>
    </xf>
    <xf numFmtId="164" fontId="41" fillId="0" borderId="0" xfId="38" applyFont="true" applyBorder="false" applyAlignment="true" applyProtection="false">
      <alignment horizontal="right" vertical="bottom" textRotation="0" wrapText="false" indent="0" shrinkToFit="false"/>
      <protection locked="true" hidden="false"/>
    </xf>
    <xf numFmtId="165" fontId="28" fillId="0" borderId="0" xfId="39" applyFont="true" applyBorder="true" applyAlignment="true" applyProtection="true">
      <alignment horizontal="general" vertical="bottom" textRotation="0" wrapText="false" indent="0" shrinkToFit="false"/>
      <protection locked="true" hidden="false"/>
    </xf>
    <xf numFmtId="165" fontId="28" fillId="0" borderId="0" xfId="39" applyFont="true" applyBorder="true" applyAlignment="true" applyProtection="true">
      <alignment horizontal="center" vertical="bottom" textRotation="0" wrapText="false" indent="0" shrinkToFit="false"/>
      <protection locked="true" hidden="false"/>
    </xf>
    <xf numFmtId="164" fontId="28" fillId="0" borderId="75" xfId="38" applyFont="true" applyBorder="true" applyAlignment="false" applyProtection="false">
      <alignment horizontal="general" vertical="bottom" textRotation="0" wrapText="false" indent="0" shrinkToFit="false"/>
      <protection locked="true" hidden="false"/>
    </xf>
    <xf numFmtId="164" fontId="28" fillId="0" borderId="75" xfId="38" applyFont="true" applyBorder="true" applyAlignment="true" applyProtection="false">
      <alignment horizontal="center" vertical="bottom" textRotation="0" wrapText="false" indent="0" shrinkToFit="false"/>
      <protection locked="true" hidden="false"/>
    </xf>
    <xf numFmtId="164" fontId="28" fillId="0" borderId="0" xfId="38" applyFont="true" applyBorder="true" applyAlignment="false" applyProtection="false">
      <alignment horizontal="general" vertical="bottom" textRotation="0" wrapText="false" indent="0" shrinkToFit="false"/>
      <protection locked="true" hidden="false"/>
    </xf>
    <xf numFmtId="164" fontId="28" fillId="0" borderId="0" xfId="38" applyFont="true" applyBorder="true" applyAlignment="true" applyProtection="false">
      <alignment horizontal="center" vertical="bottom" textRotation="0" wrapText="false" indent="0" shrinkToFit="false"/>
      <protection locked="true" hidden="false"/>
    </xf>
    <xf numFmtId="164" fontId="28" fillId="0" borderId="73" xfId="38" applyFont="true" applyBorder="true" applyAlignment="false" applyProtection="false">
      <alignment horizontal="general" vertical="bottom" textRotation="0" wrapText="false" indent="0" shrinkToFit="false"/>
      <protection locked="true" hidden="false"/>
    </xf>
    <xf numFmtId="164" fontId="28" fillId="0" borderId="73" xfId="38" applyFont="true" applyBorder="true" applyAlignment="true" applyProtection="false">
      <alignment horizontal="center" vertical="bottom" textRotation="0" wrapText="false" indent="0" shrinkToFit="false"/>
      <protection locked="true" hidden="false"/>
    </xf>
    <xf numFmtId="164" fontId="28" fillId="22" borderId="73" xfId="38" applyFont="true" applyBorder="true" applyAlignment="false" applyProtection="fals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center" vertical="bottom" textRotation="0" wrapText="false" indent="0" shrinkToFit="false"/>
      <protection locked="true" hidden="false"/>
    </xf>
    <xf numFmtId="164" fontId="0" fillId="0" borderId="31" xfId="0" applyFont="true" applyBorder="true" applyAlignment="true" applyProtection="true">
      <alignment horizontal="general" vertical="bottom" textRotation="0" wrapText="false" indent="0" shrinkToFit="false"/>
      <protection locked="true" hidden="false"/>
    </xf>
    <xf numFmtId="164" fontId="1" fillId="0" borderId="31" xfId="0" applyFont="true" applyBorder="true" applyAlignment="true" applyProtection="true">
      <alignment horizontal="center" vertical="center" textRotation="0" wrapText="false" indent="0" shrinkToFit="false"/>
      <protection locked="true" hidden="false"/>
    </xf>
    <xf numFmtId="164" fontId="1" fillId="0" borderId="0" xfId="0" applyFont="true" applyBorder="true" applyAlignment="true" applyProtection="true">
      <alignment horizontal="center" vertical="center" textRotation="0" wrapText="false" indent="0" shrinkToFit="false"/>
      <protection locked="true" hidden="false"/>
    </xf>
    <xf numFmtId="164" fontId="1" fillId="14" borderId="0" xfId="0" applyFont="true" applyBorder="true" applyAlignment="true" applyProtection="true">
      <alignment horizontal="center" vertical="center" textRotation="0" wrapText="false" indent="0" shrinkToFit="false"/>
      <protection locked="true" hidden="false"/>
    </xf>
    <xf numFmtId="164" fontId="1" fillId="13"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1" xfId="0" applyFont="true" applyBorder="true" applyAlignment="true" applyProtection="true">
      <alignment horizontal="center" vertical="center" textRotation="0" wrapText="false" indent="0" shrinkToFit="false"/>
      <protection locked="true" hidden="false"/>
    </xf>
    <xf numFmtId="164" fontId="1" fillId="0" borderId="31" xfId="0" applyFont="true" applyBorder="true" applyAlignment="true" applyProtection="true">
      <alignment horizontal="center" vertical="bottom" textRotation="0" wrapText="false" indent="0" shrinkToFit="false"/>
      <protection locked="true" hidden="false"/>
    </xf>
    <xf numFmtId="164" fontId="1" fillId="17" borderId="0" xfId="0" applyFont="true" applyBorder="true" applyAlignment="true" applyProtection="true">
      <alignment horizontal="center" vertical="bottom" textRotation="0" wrapText="false" indent="0" shrinkToFit="false"/>
      <protection locked="true" hidden="false"/>
    </xf>
    <xf numFmtId="164" fontId="1" fillId="19" borderId="0" xfId="0" applyFont="true" applyBorder="true" applyAlignment="true" applyProtection="true">
      <alignment horizontal="center" vertical="bottom" textRotation="0" wrapText="false" indent="0" shrinkToFit="false"/>
      <protection locked="true" hidden="false"/>
    </xf>
    <xf numFmtId="164" fontId="1" fillId="21" borderId="0" xfId="0" applyFont="true" applyBorder="true" applyAlignment="true" applyProtection="true">
      <alignment horizontal="center" vertical="bottom" textRotation="0" wrapText="false" indent="0" shrinkToFit="false"/>
      <protection locked="true" hidden="false"/>
    </xf>
    <xf numFmtId="164" fontId="1" fillId="13" borderId="0" xfId="0" applyFont="true" applyBorder="true" applyAlignment="true" applyProtection="true">
      <alignment horizontal="center" vertical="bottom" textRotation="0" wrapText="false" indent="0" shrinkToFit="false"/>
      <protection locked="true" hidden="false"/>
    </xf>
    <xf numFmtId="164" fontId="1" fillId="23" borderId="0" xfId="38" applyFont="false" applyBorder="false" applyAlignment="false" applyProtection="false">
      <alignment horizontal="general" vertical="bottom" textRotation="0" wrapText="false" indent="0" shrinkToFit="false"/>
      <protection locked="true" hidden="false"/>
    </xf>
    <xf numFmtId="164" fontId="35" fillId="23" borderId="0" xfId="38" applyFont="true" applyBorder="false" applyAlignment="true" applyProtection="false">
      <alignment horizontal="left" vertical="top" textRotation="0" wrapText="false" indent="0" shrinkToFit="false"/>
      <protection locked="true" hidden="false"/>
    </xf>
  </cellXfs>
  <cellStyles count="2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Hyperlink 2" xfId="37" builtinId="53" customBuiltin="true"/>
    <cellStyle name="Normal 2" xfId="38" builtinId="53" customBuiltin="true"/>
    <cellStyle name="Percent 2" xfId="39" builtinId="53" customBuiltin="true"/>
  </cellStyles>
  <dxfs count="10">
    <dxf>
      <font>
        <name val="Lohit Devanagari"/>
        <family val="2"/>
      </font>
      <fill>
        <patternFill>
          <bgColor rgb="FFA7C0DE"/>
        </patternFill>
      </fill>
    </dxf>
    <dxf>
      <font>
        <name val="Lohit Devanagari"/>
        <family val="2"/>
      </font>
      <fill>
        <patternFill>
          <bgColor rgb="FFA7C0DE"/>
        </patternFill>
      </fill>
    </dxf>
    <dxf>
      <font>
        <name val="Lohit Devanagari"/>
        <family val="2"/>
        <color rgb="FF006100"/>
      </font>
      <fill>
        <patternFill>
          <bgColor rgb="FFC6EFCE"/>
        </patternFill>
      </fill>
      <border diagonalUp="false" diagonalDown="false">
        <left style="thin"/>
        <right style="thin"/>
        <top style="thin"/>
        <bottom style="thin"/>
        <diagonal/>
      </border>
    </dxf>
    <dxf>
      <font>
        <name val="Lohit Devanagari"/>
        <family val="2"/>
        <color rgb="FF9C0006"/>
      </font>
      <fill>
        <patternFill>
          <bgColor rgb="FFFFC7CE"/>
        </patternFill>
      </fill>
    </dxf>
    <dxf>
      <font>
        <name val="Lohit Devanagari"/>
        <family val="2"/>
        <color rgb="FF006100"/>
      </font>
      <fill>
        <patternFill>
          <bgColor rgb="FFC6EFCE"/>
        </patternFill>
      </fill>
    </dxf>
    <dxf>
      <font>
        <name val="Lohit Devanagari"/>
        <family val="2"/>
        <color rgb="FF9C0006"/>
      </font>
      <fill>
        <patternFill>
          <bgColor rgb="FFFFC7CE"/>
        </patternFill>
      </fill>
    </dxf>
    <dxf>
      <font>
        <name val="Lohit Devanagari"/>
        <family val="2"/>
        <color rgb="FF006100"/>
      </font>
      <fill>
        <patternFill>
          <bgColor rgb="FFC6EFCE"/>
        </patternFill>
      </fill>
    </dxf>
    <dxf>
      <font>
        <name val="Lohit Devanagari"/>
        <family val="2"/>
        <color rgb="FF9C0006"/>
      </font>
      <fill>
        <patternFill>
          <bgColor rgb="FFFFC7CE"/>
        </patternFill>
      </fill>
    </dxf>
    <dxf>
      <font>
        <name val="Lohit Devanagari"/>
        <family val="2"/>
        <color rgb="FF006100"/>
      </font>
      <fill>
        <patternFill>
          <bgColor rgb="FFC6EFCE"/>
        </patternFill>
      </fill>
    </dxf>
    <dxf>
      <font>
        <name val="Lohit Devanagari"/>
        <family val="2"/>
        <color rgb="FF9C0006"/>
      </font>
      <fill>
        <patternFill>
          <bgColor rgb="FFFFC7CE"/>
        </patternFill>
      </fill>
    </dxf>
  </dxfs>
  <colors>
    <indexedColors>
      <rgbColor rgb="FF000000"/>
      <rgbColor rgb="FFFFFFFF"/>
      <rgbColor rgb="FFCC0000"/>
      <rgbColor rgb="FF00B050"/>
      <rgbColor rgb="FF0000EE"/>
      <rgbColor rgb="FFDDDDDD"/>
      <rgbColor rgb="FFFF00FF"/>
      <rgbColor rgb="FF94BCDD"/>
      <rgbColor rgb="FF9C0006"/>
      <rgbColor rgb="FF006600"/>
      <rgbColor rgb="FF010000"/>
      <rgbColor rgb="FF996600"/>
      <rgbColor rgb="FFB07667"/>
      <rgbColor rgb="FF2988A1"/>
      <rgbColor rgb="FFC0C0C0"/>
      <rgbColor rgb="FF808080"/>
      <rgbColor rgb="FF95B3D7"/>
      <rgbColor rgb="FFC0504D"/>
      <rgbColor rgb="FFFFFFCC"/>
      <rgbColor rgb="FFC6EFCE"/>
      <rgbColor rgb="FF611816"/>
      <rgbColor rgb="FFD59E7B"/>
      <rgbColor rgb="FF37793E"/>
      <rgbColor rgb="FFD9D9D9"/>
      <rgbColor rgb="FF000080"/>
      <rgbColor rgb="FFFF00FF"/>
      <rgbColor rgb="FF8BAA88"/>
      <rgbColor rgb="FF00FFFF"/>
      <rgbColor rgb="FF800080"/>
      <rgbColor rgb="FF791F17"/>
      <rgbColor rgb="FF3290C4"/>
      <rgbColor rgb="FF0000FF"/>
      <rgbColor rgb="FF00B0F0"/>
      <rgbColor rgb="FFDCE6F2"/>
      <rgbColor rgb="FFCCFFCC"/>
      <rgbColor rgb="FFDDD9C3"/>
      <rgbColor rgb="FF99CCFF"/>
      <rgbColor rgb="FFFFC7CE"/>
      <rgbColor rgb="FFA7C0DE"/>
      <rgbColor rgb="FFFFCCCC"/>
      <rgbColor rgb="FF878787"/>
      <rgbColor rgb="FF36B0D1"/>
      <rgbColor rgb="FF9BBB59"/>
      <rgbColor rgb="FFFFC000"/>
      <rgbColor rgb="FFFF9033"/>
      <rgbColor rgb="FFCC6D20"/>
      <rgbColor rgb="FF595959"/>
      <rgbColor rgb="FF969696"/>
      <rgbColor rgb="FF18385F"/>
      <rgbColor rgb="FF339966"/>
      <rgbColor rgb="FF006100"/>
      <rgbColor rgb="FF40404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_rels/chart35.xml.rels><?xml version="1.0" encoding="UTF-8"?>
<Relationships xmlns="http://schemas.openxmlformats.org/package/2006/relationships"><Relationship Id="rId1" Type="http://schemas.openxmlformats.org/officeDocument/2006/relationships/image" Target="../media/image16.png"/>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Current Score</a:t>
            </a:r>
          </a:p>
        </c:rich>
      </c:tx>
      <c:layout>
        <c:manualLayout>
          <c:xMode val="edge"/>
          <c:yMode val="edge"/>
          <c:x val="0.688425827486002"/>
          <c:y val="0.91061401919942"/>
        </c:manualLayout>
      </c:layout>
      <c:overlay val="0"/>
      <c:spPr>
        <a:noFill/>
        <a:ln>
          <a:noFill/>
        </a:ln>
      </c:spPr>
    </c:title>
    <c:autoTitleDeleted val="0"/>
    <c:plotArea>
      <c:radarChart>
        <c:radarStyle val="filled"/>
        <c:varyColors val="0"/>
        <c:ser>
          <c:idx val="0"/>
          <c:order val="0"/>
          <c:tx>
            <c:strRef>
              <c:f>Scorecard!$Y$12</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1</c:v>
                </c:pt>
                <c:pt idx="10">
                  <c:v>0.25</c:v>
                </c:pt>
                <c:pt idx="11">
                  <c:v>1</c:v>
                </c:pt>
              </c:numCache>
            </c:numRef>
          </c:val>
        </c:ser>
        <c:ser>
          <c:idx val="1"/>
          <c:order val="1"/>
          <c:tx>
            <c:strRef>
              <c:f>Scorecard!$X$12</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1</c:v>
                </c:pt>
                <c:pt idx="7">
                  <c:v>0.75</c:v>
                </c:pt>
                <c:pt idx="8">
                  <c:v>0</c:v>
                </c:pt>
                <c:pt idx="9">
                  <c:v>0</c:v>
                </c:pt>
                <c:pt idx="10">
                  <c:v>0</c:v>
                </c:pt>
                <c:pt idx="11">
                  <c:v>0</c:v>
                </c:pt>
              </c:numCache>
            </c:numRef>
          </c:val>
        </c:ser>
        <c:ser>
          <c:idx val="2"/>
          <c:order val="2"/>
          <c:tx>
            <c:strRef>
              <c:f>Scorecard!$W$12</c:f>
              <c:strCache>
                <c:ptCount val="1"/>
                <c:pt idx="0">
                  <c:v>Construction</c:v>
                </c:pt>
              </c:strCache>
            </c:strRef>
          </c:tx>
          <c:spPr>
            <a:solidFill>
              <a:srgbClr val="b75727"/>
            </a:solidFill>
            <a:ln>
              <a:noFill/>
            </a:ln>
          </c:spPr>
          <c:dPt>
            <c:idx val="0"/>
            <c:spPr>
              <a:solidFill>
                <a:srgbClr val="b75727"/>
              </a:solidFill>
              <a:ln>
                <a:noFill/>
              </a:ln>
            </c:spPr>
          </c:dPt>
          <c:dPt>
            <c:idx val="1"/>
            <c:spPr>
              <a:solidFill>
                <a:srgbClr val="b75727"/>
              </a:solidFill>
              <a:ln>
                <a:noFill/>
              </a:ln>
            </c:spPr>
          </c:dPt>
          <c:dPt>
            <c:idx val="2"/>
            <c:spPr>
              <a:solidFill>
                <a:srgbClr val="b75727"/>
              </a:solidFill>
              <a:ln>
                <a:noFill/>
              </a:ln>
            </c:spPr>
          </c:dPt>
          <c:dPt>
            <c:idx val="3"/>
            <c:spPr>
              <a:solidFill>
                <a:srgbClr val="b75727"/>
              </a:solidFill>
              <a:ln>
                <a:noFill/>
              </a:ln>
            </c:spPr>
          </c:dPt>
          <c:dPt>
            <c:idx val="4"/>
            <c:spPr>
              <a:solidFill>
                <a:srgbClr val="b75727"/>
              </a:solidFill>
              <a:ln>
                <a:noFill/>
              </a:ln>
            </c:spPr>
          </c:dPt>
          <c:dPt>
            <c:idx val="5"/>
            <c:spPr>
              <a:solidFill>
                <a:srgbClr val="b75727"/>
              </a:solidFill>
              <a:ln>
                <a:noFill/>
              </a:ln>
            </c:spPr>
          </c:dPt>
          <c:dPt>
            <c:idx val="6"/>
            <c:spPr>
              <a:solidFill>
                <a:srgbClr val="b75727"/>
              </a:solidFill>
              <a:ln>
                <a:noFill/>
              </a:ln>
            </c:spPr>
          </c:dPt>
          <c:dPt>
            <c:idx val="7"/>
            <c:spPr>
              <a:solidFill>
                <a:srgbClr val="b75727"/>
              </a:solidFill>
              <a:ln>
                <a:noFill/>
              </a:ln>
            </c:spPr>
          </c:dPt>
          <c:dPt>
            <c:idx val="8"/>
            <c:spPr>
              <a:solidFill>
                <a:srgbClr val="b75727"/>
              </a:solidFill>
              <a:ln>
                <a:noFill/>
              </a:ln>
            </c:spPr>
          </c:dPt>
          <c:dPt>
            <c:idx val="9"/>
            <c:spPr>
              <a:solidFill>
                <a:srgbClr val="b75727"/>
              </a:solidFill>
              <a:ln>
                <a:noFill/>
              </a:ln>
            </c:spPr>
          </c:dPt>
          <c:dPt>
            <c:idx val="10"/>
            <c:spPr>
              <a:solidFill>
                <a:srgbClr val="b75727"/>
              </a:solidFill>
              <a:ln>
                <a:noFill/>
              </a:ln>
            </c:spPr>
          </c:dPt>
          <c:dPt>
            <c:idx val="11"/>
            <c:spPr>
              <a:solidFill>
                <a:srgbClr val="b7572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1.43333333333333</c:v>
                </c:pt>
                <c:pt idx="4">
                  <c:v>2.1</c:v>
                </c:pt>
                <c:pt idx="5">
                  <c:v>2</c:v>
                </c:pt>
                <c:pt idx="6">
                  <c:v>0</c:v>
                </c:pt>
                <c:pt idx="7">
                  <c:v>0</c:v>
                </c:pt>
                <c:pt idx="8">
                  <c:v>0</c:v>
                </c:pt>
                <c:pt idx="9">
                  <c:v>0</c:v>
                </c:pt>
                <c:pt idx="10">
                  <c:v>0</c:v>
                </c:pt>
                <c:pt idx="11">
                  <c:v>0</c:v>
                </c:pt>
              </c:numCache>
            </c:numRef>
          </c:val>
        </c:ser>
        <c:ser>
          <c:idx val="3"/>
          <c:order val="3"/>
          <c:tx>
            <c:strRef>
              <c:f>Scorecard!$V$12</c:f>
              <c:strCache>
                <c:ptCount val="1"/>
                <c:pt idx="0">
                  <c:v>Governance</c:v>
                </c:pt>
              </c:strCache>
            </c:strRef>
          </c:tx>
          <c:spPr>
            <a:solidFill>
              <a:srgbClr val="3290c4"/>
            </a:solidFill>
            <a:ln>
              <a:noFill/>
            </a:ln>
          </c:spPr>
          <c:dPt>
            <c:idx val="0"/>
            <c:spPr>
              <a:solidFill>
                <a:srgbClr val="3290c4"/>
              </a:solidFill>
              <a:ln>
                <a:noFill/>
              </a:ln>
            </c:spPr>
          </c:dPt>
          <c:dPt>
            <c:idx val="1"/>
            <c:spPr>
              <a:solidFill>
                <a:srgbClr val="3290c4"/>
              </a:solidFill>
              <a:ln>
                <a:noFill/>
              </a:ln>
            </c:spPr>
          </c:dPt>
          <c:dPt>
            <c:idx val="2"/>
            <c:spPr>
              <a:solidFill>
                <a:srgbClr val="3290c4"/>
              </a:solidFill>
              <a:ln>
                <a:noFill/>
              </a:ln>
            </c:spPr>
          </c:dPt>
          <c:dPt>
            <c:idx val="3"/>
            <c:spPr>
              <a:solidFill>
                <a:srgbClr val="3290c4"/>
              </a:solidFill>
              <a:ln>
                <a:noFill/>
              </a:ln>
            </c:spPr>
          </c:dPt>
          <c:dPt>
            <c:idx val="4"/>
            <c:spPr>
              <a:solidFill>
                <a:srgbClr val="3290c4"/>
              </a:solidFill>
              <a:ln>
                <a:noFill/>
              </a:ln>
            </c:spPr>
          </c:dPt>
          <c:dPt>
            <c:idx val="5"/>
            <c:spPr>
              <a:solidFill>
                <a:srgbClr val="3290c4"/>
              </a:solidFill>
              <a:ln>
                <a:noFill/>
              </a:ln>
            </c:spPr>
          </c:dPt>
          <c:dPt>
            <c:idx val="6"/>
            <c:spPr>
              <a:solidFill>
                <a:srgbClr val="3290c4"/>
              </a:solidFill>
              <a:ln>
                <a:noFill/>
              </a:ln>
            </c:spPr>
          </c:dPt>
          <c:dPt>
            <c:idx val="7"/>
            <c:spPr>
              <a:solidFill>
                <a:srgbClr val="3290c4"/>
              </a:solidFill>
              <a:ln>
                <a:noFill/>
              </a:ln>
            </c:spPr>
          </c:dPt>
          <c:dPt>
            <c:idx val="8"/>
            <c:spPr>
              <a:solidFill>
                <a:srgbClr val="3290c4"/>
              </a:solidFill>
              <a:ln>
                <a:noFill/>
              </a:ln>
            </c:spPr>
          </c:dPt>
          <c:dPt>
            <c:idx val="9"/>
            <c:spPr>
              <a:solidFill>
                <a:srgbClr val="3290c4"/>
              </a:solidFill>
              <a:ln>
                <a:noFill/>
              </a:ln>
            </c:spPr>
          </c:dPt>
          <c:dPt>
            <c:idx val="10"/>
            <c:spPr>
              <a:solidFill>
                <a:srgbClr val="3290c4"/>
              </a:solidFill>
              <a:ln>
                <a:noFill/>
              </a:ln>
            </c:spPr>
          </c:dPt>
          <c:dPt>
            <c:idx val="11"/>
            <c:spPr>
              <a:solidFill>
                <a:srgbClr val="3290c4"/>
              </a:solidFill>
              <a:ln>
                <a:no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0.666666666666667</c:v>
                </c:pt>
                <c:pt idx="1">
                  <c:v>2.35</c:v>
                </c:pt>
                <c:pt idx="2">
                  <c:v>0.7</c:v>
                </c:pt>
                <c:pt idx="3">
                  <c:v>0</c:v>
                </c:pt>
                <c:pt idx="4">
                  <c:v>0</c:v>
                </c:pt>
                <c:pt idx="5">
                  <c:v>0</c:v>
                </c:pt>
                <c:pt idx="6">
                  <c:v>0</c:v>
                </c:pt>
                <c:pt idx="7">
                  <c:v>0</c:v>
                </c:pt>
                <c:pt idx="8">
                  <c:v>0</c:v>
                </c:pt>
                <c:pt idx="9">
                  <c:v>0</c:v>
                </c:pt>
                <c:pt idx="10">
                  <c:v>0</c:v>
                </c:pt>
                <c:pt idx="11">
                  <c:v>0</c:v>
                </c:pt>
              </c:numCache>
            </c:numRef>
          </c:val>
        </c:ser>
        <c:ser>
          <c:idx val="4"/>
          <c:order val="4"/>
          <c:tx>
            <c:strRef>
              <c:f>Scorecard!$Y$12</c:f>
              <c:strCache>
                <c:ptCount val="1"/>
                <c:pt idx="0">
                  <c:v>Operations</c:v>
                </c:pt>
              </c:strCache>
            </c:strRef>
          </c:tx>
          <c:spPr>
            <a:gradFill>
              <a:gsLst>
                <a:gs pos="0">
                  <a:srgbClr val="611816"/>
                </a:gs>
                <a:gs pos="100000">
                  <a:srgbClr val="7e1f1d"/>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1</c:v>
                </c:pt>
                <c:pt idx="10">
                  <c:v>0.25</c:v>
                </c:pt>
                <c:pt idx="11">
                  <c:v>1</c:v>
                </c:pt>
              </c:numCache>
            </c:numRef>
          </c:val>
        </c:ser>
        <c:ser>
          <c:idx val="5"/>
          <c:order val="5"/>
          <c:tx>
            <c:strRef>
              <c:f>Scorecard!$X$12</c:f>
              <c:strCache>
                <c:ptCount val="1"/>
                <c:pt idx="0">
                  <c:v>Verification</c:v>
                </c:pt>
              </c:strCache>
            </c:strRef>
          </c:tx>
          <c:spPr>
            <a:gradFill>
              <a:gsLst>
                <a:gs pos="0">
                  <a:srgbClr val="18385f"/>
                </a:gs>
                <a:gs pos="100000">
                  <a:srgbClr val="1f497c"/>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1</c:v>
                </c:pt>
                <c:pt idx="7">
                  <c:v>0.75</c:v>
                </c:pt>
                <c:pt idx="8">
                  <c:v>0</c:v>
                </c:pt>
                <c:pt idx="9">
                  <c:v>0</c:v>
                </c:pt>
                <c:pt idx="10">
                  <c:v>0</c:v>
                </c:pt>
                <c:pt idx="11">
                  <c:v>0</c:v>
                </c:pt>
              </c:numCache>
            </c:numRef>
          </c:val>
        </c:ser>
        <c:ser>
          <c:idx val="6"/>
          <c:order val="6"/>
          <c:tx>
            <c:strRef>
              <c:f>Scorecard!$W$12</c:f>
              <c:strCache>
                <c:ptCount val="1"/>
                <c:pt idx="0">
                  <c:v>Construction</c:v>
                </c:pt>
              </c:strCache>
            </c:strRef>
          </c:tx>
          <c:spPr>
            <a:gradFill>
              <a:gsLst>
                <a:gs pos="0">
                  <a:srgbClr val="cc6d20"/>
                </a:gs>
                <a:gs pos="100000">
                  <a:srgbClr val="ff9033"/>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1.43333333333333</c:v>
                </c:pt>
                <c:pt idx="4">
                  <c:v>2.1</c:v>
                </c:pt>
                <c:pt idx="5">
                  <c:v>2</c:v>
                </c:pt>
                <c:pt idx="6">
                  <c:v>0</c:v>
                </c:pt>
                <c:pt idx="7">
                  <c:v>0</c:v>
                </c:pt>
                <c:pt idx="8">
                  <c:v>0</c:v>
                </c:pt>
                <c:pt idx="9">
                  <c:v>0</c:v>
                </c:pt>
                <c:pt idx="10">
                  <c:v>0</c:v>
                </c:pt>
                <c:pt idx="11">
                  <c:v>0</c:v>
                </c:pt>
              </c:numCache>
            </c:numRef>
          </c:val>
        </c:ser>
        <c:ser>
          <c:idx val="7"/>
          <c:order val="7"/>
          <c:tx>
            <c:strRef>
              <c:f>Scorecard!$V$12</c:f>
              <c:strCache>
                <c:ptCount val="1"/>
                <c:pt idx="0">
                  <c:v>Governance</c:v>
                </c:pt>
              </c:strCache>
            </c:strRef>
          </c:tx>
          <c:spPr>
            <a:gradFill>
              <a:gsLst>
                <a:gs pos="0">
                  <a:srgbClr val="2988a1"/>
                </a:gs>
                <a:gs pos="100000">
                  <a:srgbClr val="36b0d1"/>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0.666666666666667</c:v>
                </c:pt>
                <c:pt idx="1">
                  <c:v>2.35</c:v>
                </c:pt>
                <c:pt idx="2">
                  <c:v>0.7</c:v>
                </c:pt>
                <c:pt idx="3">
                  <c:v>0</c:v>
                </c:pt>
                <c:pt idx="4">
                  <c:v>0</c:v>
                </c:pt>
                <c:pt idx="5">
                  <c:v>0</c:v>
                </c:pt>
                <c:pt idx="6">
                  <c:v>0</c:v>
                </c:pt>
                <c:pt idx="7">
                  <c:v>0</c:v>
                </c:pt>
                <c:pt idx="8">
                  <c:v>0</c:v>
                </c:pt>
                <c:pt idx="9">
                  <c:v>0</c:v>
                </c:pt>
                <c:pt idx="10">
                  <c:v>0</c:v>
                </c:pt>
                <c:pt idx="11">
                  <c:v>0</c:v>
                </c:pt>
              </c:numCache>
            </c:numRef>
          </c:val>
        </c:ser>
        <c:axId val="45956273"/>
        <c:axId val="99470953"/>
      </c:radarChart>
      <c:catAx>
        <c:axId val="45956273"/>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99470953"/>
        <c:crosses val="autoZero"/>
        <c:auto val="1"/>
        <c:lblAlgn val="ctr"/>
        <c:lblOffset val="100"/>
      </c:catAx>
      <c:valAx>
        <c:axId val="99470953"/>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b="0" sz="900" spc="-1" strike="noStrike">
                <a:solidFill>
                  <a:srgbClr val="595959"/>
                </a:solidFill>
                <a:latin typeface="Calibri"/>
              </a:defRPr>
            </a:pPr>
          </a:p>
        </c:txPr>
        <c:crossAx val="45956273"/>
        <c:crosses val="autoZero"/>
      </c:valAx>
      <c:spPr>
        <a:noFill/>
        <a:ln>
          <a:noFill/>
        </a:ln>
      </c:spPr>
    </c:plotArea>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Phase 4 Score</a:t>
            </a:r>
          </a:p>
        </c:rich>
      </c:tx>
      <c:layout>
        <c:manualLayout>
          <c:xMode val="edge"/>
          <c:yMode val="edge"/>
          <c:x val="0.68597811650117"/>
          <c:y val="0.913919413919414"/>
        </c:manualLayout>
      </c:layout>
      <c:overlay val="0"/>
      <c:spPr>
        <a:noFill/>
        <a:ln>
          <a:noFill/>
        </a:ln>
      </c:spPr>
    </c:title>
    <c:autoTitleDeleted val="0"/>
    <c:plotArea>
      <c:radarChart>
        <c:radarStyle val="filled"/>
        <c:varyColors val="0"/>
        <c:ser>
          <c:idx val="0"/>
          <c:order val="0"/>
          <c:tx>
            <c:strRef>
              <c:f>Scorecard!$Y$30</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Scorecard!$X$30</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Scorecard!$W$30</c:f>
              <c:strCache>
                <c:ptCount val="1"/>
                <c:pt idx="0">
                  <c:v>Construction</c:v>
                </c:pt>
              </c:strCache>
            </c:strRef>
          </c:tx>
          <c:spPr>
            <a:solidFill>
              <a:srgbClr val="b75727"/>
            </a:solidFill>
            <a:ln>
              <a:solidFill>
                <a:srgbClr val="b75727"/>
              </a:solidFill>
            </a:ln>
          </c:spPr>
          <c:dPt>
            <c:idx val="0"/>
            <c:spPr>
              <a:solidFill>
                <a:srgbClr val="b75727"/>
              </a:solidFill>
              <a:ln>
                <a:solidFill>
                  <a:srgbClr val="b75727"/>
                </a:solidFill>
              </a:ln>
            </c:spPr>
          </c:dPt>
          <c:dPt>
            <c:idx val="1"/>
            <c:spPr>
              <a:solidFill>
                <a:srgbClr val="b75727"/>
              </a:solidFill>
              <a:ln>
                <a:solidFill>
                  <a:srgbClr val="b75727"/>
                </a:solidFill>
              </a:ln>
            </c:spPr>
          </c:dPt>
          <c:dPt>
            <c:idx val="2"/>
            <c:spPr>
              <a:solidFill>
                <a:srgbClr val="b75727"/>
              </a:solidFill>
              <a:ln>
                <a:solidFill>
                  <a:srgbClr val="b75727"/>
                </a:solidFill>
              </a:ln>
            </c:spPr>
          </c:dPt>
          <c:dPt>
            <c:idx val="3"/>
            <c:spPr>
              <a:solidFill>
                <a:srgbClr val="b75727"/>
              </a:solidFill>
              <a:ln>
                <a:solidFill>
                  <a:srgbClr val="b75727"/>
                </a:solidFill>
              </a:ln>
            </c:spPr>
          </c:dPt>
          <c:dPt>
            <c:idx val="4"/>
            <c:spPr>
              <a:solidFill>
                <a:srgbClr val="b75727"/>
              </a:solidFill>
              <a:ln>
                <a:solidFill>
                  <a:srgbClr val="b75727"/>
                </a:solidFill>
              </a:ln>
            </c:spPr>
          </c:dPt>
          <c:dPt>
            <c:idx val="5"/>
            <c:spPr>
              <a:solidFill>
                <a:srgbClr val="b75727"/>
              </a:solidFill>
              <a:ln>
                <a:solidFill>
                  <a:srgbClr val="b75727"/>
                </a:solidFill>
              </a:ln>
            </c:spPr>
          </c:dPt>
          <c:dPt>
            <c:idx val="6"/>
            <c:spPr>
              <a:solidFill>
                <a:srgbClr val="b75727"/>
              </a:solidFill>
              <a:ln>
                <a:solidFill>
                  <a:srgbClr val="b75727"/>
                </a:solidFill>
              </a:ln>
            </c:spPr>
          </c:dPt>
          <c:dPt>
            <c:idx val="7"/>
            <c:spPr>
              <a:solidFill>
                <a:srgbClr val="b75727"/>
              </a:solidFill>
              <a:ln>
                <a:solidFill>
                  <a:srgbClr val="b75727"/>
                </a:solidFill>
              </a:ln>
            </c:spPr>
          </c:dPt>
          <c:dPt>
            <c:idx val="8"/>
            <c:spPr>
              <a:solidFill>
                <a:srgbClr val="b75727"/>
              </a:solidFill>
              <a:ln>
                <a:solidFill>
                  <a:srgbClr val="b75727"/>
                </a:solidFill>
              </a:ln>
            </c:spPr>
          </c:dPt>
          <c:dPt>
            <c:idx val="9"/>
            <c:spPr>
              <a:solidFill>
                <a:srgbClr val="b75727"/>
              </a:solidFill>
              <a:ln>
                <a:solidFill>
                  <a:srgbClr val="b75727"/>
                </a:solidFill>
              </a:ln>
            </c:spPr>
          </c:dPt>
          <c:dPt>
            <c:idx val="10"/>
            <c:spPr>
              <a:solidFill>
                <a:srgbClr val="b75727"/>
              </a:solidFill>
              <a:ln>
                <a:solidFill>
                  <a:srgbClr val="b75727"/>
                </a:solidFill>
              </a:ln>
            </c:spPr>
          </c:dPt>
          <c:dPt>
            <c:idx val="11"/>
            <c:spPr>
              <a:solidFill>
                <a:srgbClr val="b75727"/>
              </a:solidFill>
              <a:ln>
                <a:solidFill>
                  <a:srgbClr val="b75727"/>
                </a:solid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Scorecard!$V$30</c:f>
              <c:strCache>
                <c:ptCount val="1"/>
                <c:pt idx="0">
                  <c:v>Governance</c:v>
                </c:pt>
              </c:strCache>
            </c:strRef>
          </c:tx>
          <c:spPr>
            <a:solidFill>
              <a:srgbClr val="3290c4"/>
            </a:solidFill>
            <a:ln>
              <a:solidFill>
                <a:srgbClr val="3290c4"/>
              </a:solidFill>
            </a:ln>
          </c:spPr>
          <c:dPt>
            <c:idx val="0"/>
            <c:spPr>
              <a:solidFill>
                <a:srgbClr val="3290c4"/>
              </a:solidFill>
              <a:ln>
                <a:solidFill>
                  <a:srgbClr val="3290c4"/>
                </a:solidFill>
              </a:ln>
            </c:spPr>
          </c:dPt>
          <c:dPt>
            <c:idx val="1"/>
            <c:spPr>
              <a:solidFill>
                <a:srgbClr val="3290c4"/>
              </a:solidFill>
              <a:ln>
                <a:solidFill>
                  <a:srgbClr val="3290c4"/>
                </a:solidFill>
              </a:ln>
            </c:spPr>
          </c:dPt>
          <c:dPt>
            <c:idx val="2"/>
            <c:spPr>
              <a:solidFill>
                <a:srgbClr val="3290c4"/>
              </a:solidFill>
              <a:ln>
                <a:solidFill>
                  <a:srgbClr val="3290c4"/>
                </a:solidFill>
              </a:ln>
            </c:spPr>
          </c:dPt>
          <c:dPt>
            <c:idx val="3"/>
            <c:spPr>
              <a:solidFill>
                <a:srgbClr val="3290c4"/>
              </a:solidFill>
              <a:ln>
                <a:solidFill>
                  <a:srgbClr val="3290c4"/>
                </a:solidFill>
              </a:ln>
            </c:spPr>
          </c:dPt>
          <c:dPt>
            <c:idx val="4"/>
            <c:spPr>
              <a:solidFill>
                <a:srgbClr val="3290c4"/>
              </a:solidFill>
              <a:ln>
                <a:solidFill>
                  <a:srgbClr val="3290c4"/>
                </a:solidFill>
              </a:ln>
            </c:spPr>
          </c:dPt>
          <c:dPt>
            <c:idx val="5"/>
            <c:spPr>
              <a:solidFill>
                <a:srgbClr val="3290c4"/>
              </a:solidFill>
              <a:ln>
                <a:solidFill>
                  <a:srgbClr val="3290c4"/>
                </a:solidFill>
              </a:ln>
            </c:spPr>
          </c:dPt>
          <c:dPt>
            <c:idx val="6"/>
            <c:spPr>
              <a:solidFill>
                <a:srgbClr val="3290c4"/>
              </a:solidFill>
              <a:ln>
                <a:solidFill>
                  <a:srgbClr val="3290c4"/>
                </a:solidFill>
              </a:ln>
            </c:spPr>
          </c:dPt>
          <c:dPt>
            <c:idx val="7"/>
            <c:spPr>
              <a:solidFill>
                <a:srgbClr val="3290c4"/>
              </a:solidFill>
              <a:ln>
                <a:solidFill>
                  <a:srgbClr val="3290c4"/>
                </a:solidFill>
              </a:ln>
            </c:spPr>
          </c:dPt>
          <c:dPt>
            <c:idx val="8"/>
            <c:spPr>
              <a:solidFill>
                <a:srgbClr val="3290c4"/>
              </a:solidFill>
              <a:ln>
                <a:solidFill>
                  <a:srgbClr val="3290c4"/>
                </a:solidFill>
              </a:ln>
            </c:spPr>
          </c:dPt>
          <c:dPt>
            <c:idx val="9"/>
            <c:spPr>
              <a:solidFill>
                <a:srgbClr val="3290c4"/>
              </a:solidFill>
              <a:ln>
                <a:solidFill>
                  <a:srgbClr val="3290c4"/>
                </a:solidFill>
              </a:ln>
            </c:spPr>
          </c:dPt>
          <c:dPt>
            <c:idx val="10"/>
            <c:spPr>
              <a:solidFill>
                <a:srgbClr val="3290c4"/>
              </a:solidFill>
              <a:ln>
                <a:solidFill>
                  <a:srgbClr val="3290c4"/>
                </a:solidFill>
              </a:ln>
            </c:spPr>
          </c:dPt>
          <c:dPt>
            <c:idx val="11"/>
            <c:spPr>
              <a:solidFill>
                <a:srgbClr val="3290c4"/>
              </a:solidFill>
              <a:ln>
                <a:solidFill>
                  <a:srgbClr val="3290c4"/>
                </a:solid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3</c:v>
                </c:pt>
                <c:pt idx="1">
                  <c:v>0</c:v>
                </c:pt>
                <c:pt idx="2">
                  <c:v>2.5</c:v>
                </c:pt>
                <c:pt idx="3">
                  <c:v>0</c:v>
                </c:pt>
                <c:pt idx="4">
                  <c:v>0</c:v>
                </c:pt>
                <c:pt idx="5">
                  <c:v>0</c:v>
                </c:pt>
                <c:pt idx="6">
                  <c:v>0</c:v>
                </c:pt>
                <c:pt idx="7">
                  <c:v>0</c:v>
                </c:pt>
                <c:pt idx="8">
                  <c:v>0</c:v>
                </c:pt>
                <c:pt idx="9">
                  <c:v>0</c:v>
                </c:pt>
                <c:pt idx="10">
                  <c:v>0</c:v>
                </c:pt>
                <c:pt idx="11">
                  <c:v>0</c:v>
                </c:pt>
              </c:numCache>
            </c:numRef>
          </c:val>
        </c:ser>
        <c:axId val="22300221"/>
        <c:axId val="82546952"/>
      </c:radarChart>
      <c:catAx>
        <c:axId val="22300221"/>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82546952"/>
        <c:crosses val="autoZero"/>
        <c:auto val="1"/>
        <c:lblAlgn val="ctr"/>
        <c:lblOffset val="100"/>
      </c:catAx>
      <c:valAx>
        <c:axId val="82546952"/>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b="0" sz="900" spc="-1" strike="noStrike">
                <a:solidFill>
                  <a:srgbClr val="595959"/>
                </a:solidFill>
                <a:latin typeface="Calibri"/>
              </a:defRPr>
            </a:pPr>
          </a:p>
        </c:txPr>
        <c:crossAx val="22300221"/>
        <c:crosses val="autoZero"/>
      </c:valAx>
      <c:spPr>
        <a:noFill/>
        <a:ln>
          <a:noFill/>
        </a:ln>
      </c:spPr>
    </c:plotArea>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511511511511"/>
          <c:y val="0.00798916412222503"/>
          <c:w val="0.949324324324324"/>
          <c:h val="0.984549691223398"/>
        </c:manualLayout>
      </c:layout>
      <c:areaChart>
        <c:grouping val="stacked"/>
        <c:ser>
          <c:idx val="0"/>
          <c:order val="0"/>
          <c:spPr>
            <a:blipFill rotWithShape="0">
              <a:blip r:embed="rId1"/>
              <a:stretch>
                <a:fillRect/>
              </a:stretch>
            </a:blipFill>
            <a:ln w="25560">
              <a:noFill/>
            </a:ln>
          </c:spPr>
          <c:dLbls>
            <c:numFmt formatCode="General" sourceLinked="1"/>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16990849"/>
        <c:axId val="45545701"/>
      </c:areaChart>
      <c:catAx>
        <c:axId val="16990849"/>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45545701"/>
        <c:crosses val="autoZero"/>
        <c:auto val="1"/>
        <c:lblAlgn val="ctr"/>
        <c:lblOffset val="100"/>
      </c:catAx>
      <c:valAx>
        <c:axId val="4554570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16990849"/>
        <c:crosses val="autoZero"/>
      </c:valAx>
      <c:spPr>
        <a:solidFill>
          <a:srgbClr val="c0c0c0"/>
        </a:solidFill>
        <a:ln w="12600">
          <a:solidFill>
            <a:srgbClr val="808080"/>
          </a:solidFill>
          <a:round/>
        </a:ln>
      </c:spPr>
    </c:plotArea>
    <c:plotVisOnly val="1"/>
    <c:dispBlanksAs val="zero"/>
  </c:chart>
  <c:spPr>
    <a:noFill/>
    <a:ln w="9360">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3356847482"/>
          <c:y val="0.160254777070064"/>
          <c:w val="0.920396497202627"/>
          <c:h val="0.640764331210191"/>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Chart'!$B$12:$J$12</c:f>
              <c:numCache>
                <c:formatCode>General</c:formatCode>
                <c:ptCount val="9"/>
                <c:pt idx="0">
                  <c:v>0.666666666666667</c:v>
                </c:pt>
                <c:pt idx="1">
                  <c:v>0.766666666666667</c:v>
                </c:pt>
                <c:pt idx="2">
                  <c:v>0.766666666666667</c:v>
                </c:pt>
                <c:pt idx="3">
                  <c:v>1.53333333333333</c:v>
                </c:pt>
                <c:pt idx="4">
                  <c:v>1.53333333333333</c:v>
                </c:pt>
                <c:pt idx="5">
                  <c:v>2.33333333333333</c:v>
                </c:pt>
                <c:pt idx="6">
                  <c:v>2.33333333333333</c:v>
                </c:pt>
                <c:pt idx="7">
                  <c:v>3</c:v>
                </c:pt>
                <c:pt idx="8">
                  <c:v>3</c:v>
                </c:pt>
              </c:numCache>
            </c:numRef>
          </c:val>
        </c:ser>
        <c:axId val="26251685"/>
        <c:axId val="72567307"/>
      </c:areaChart>
      <c:catAx>
        <c:axId val="2625168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72567307"/>
        <c:crosses val="autoZero"/>
        <c:auto val="1"/>
        <c:lblAlgn val="ctr"/>
        <c:lblOffset val="100"/>
      </c:catAx>
      <c:valAx>
        <c:axId val="72567307"/>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26251685"/>
        <c:crosses val="autoZero"/>
        <c:majorUnit val="1"/>
        <c:minorUnit val="0.5"/>
      </c:valAx>
      <c:spPr>
        <a:noFill/>
        <a:ln w="25560">
          <a:noFill/>
        </a:ln>
      </c:spPr>
    </c:plotArea>
    <c:plotVisOnly val="1"/>
    <c:dispBlanksAs val="zero"/>
  </c:chart>
  <c:spPr>
    <a:noFill/>
    <a:ln w="9360">
      <a:noFill/>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91661095241"/>
          <c:y val="0.158143413007226"/>
          <c:w val="0.92056159970826"/>
          <c:h val="0.645358532518066"/>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Chart'!$B$13:$J$13</c:f>
              <c:numCache>
                <c:formatCode>General</c:formatCode>
                <c:ptCount val="9"/>
                <c:pt idx="0">
                  <c:v>2.35</c:v>
                </c:pt>
                <c:pt idx="1">
                  <c:v>0</c:v>
                </c:pt>
                <c:pt idx="2">
                  <c:v>0</c:v>
                </c:pt>
                <c:pt idx="3">
                  <c:v>0</c:v>
                </c:pt>
                <c:pt idx="4">
                  <c:v>0</c:v>
                </c:pt>
                <c:pt idx="5">
                  <c:v>0</c:v>
                </c:pt>
                <c:pt idx="6">
                  <c:v>0</c:v>
                </c:pt>
                <c:pt idx="7">
                  <c:v>0</c:v>
                </c:pt>
                <c:pt idx="8">
                  <c:v>0</c:v>
                </c:pt>
              </c:numCache>
            </c:numRef>
          </c:val>
        </c:ser>
        <c:axId val="70139127"/>
        <c:axId val="98873782"/>
      </c:areaChart>
      <c:catAx>
        <c:axId val="7013912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98873782"/>
        <c:crosses val="autoZero"/>
        <c:auto val="1"/>
        <c:lblAlgn val="ctr"/>
        <c:lblOffset val="100"/>
      </c:catAx>
      <c:valAx>
        <c:axId val="9887378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0139127"/>
        <c:crosses val="autoZero"/>
        <c:majorUnit val="1"/>
        <c:minorUnit val="0.5"/>
      </c:valAx>
      <c:spPr>
        <a:noFill/>
        <a:ln w="25560">
          <a:noFill/>
        </a:ln>
      </c:spPr>
    </c:plotArea>
    <c:plotVisOnly val="1"/>
    <c:dispBlanksAs val="zero"/>
  </c:chart>
  <c:spPr>
    <a:noFill/>
    <a:ln w="9360">
      <a:noFill/>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887752617482"/>
          <c:y val="0.157217200766913"/>
          <c:w val="0.920684197711225"/>
          <c:h val="0.647493837304848"/>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Chart'!$B$14:$J$14</c:f>
              <c:numCache>
                <c:formatCode>General</c:formatCode>
                <c:ptCount val="9"/>
                <c:pt idx="0">
                  <c:v>0.7</c:v>
                </c:pt>
                <c:pt idx="1">
                  <c:v>0.45</c:v>
                </c:pt>
                <c:pt idx="2">
                  <c:v>0.45</c:v>
                </c:pt>
                <c:pt idx="3">
                  <c:v>0.65</c:v>
                </c:pt>
                <c:pt idx="4">
                  <c:v>0.65</c:v>
                </c:pt>
                <c:pt idx="5">
                  <c:v>1.2</c:v>
                </c:pt>
                <c:pt idx="6">
                  <c:v>1.2</c:v>
                </c:pt>
                <c:pt idx="7">
                  <c:v>2.5</c:v>
                </c:pt>
                <c:pt idx="8">
                  <c:v>2.5</c:v>
                </c:pt>
              </c:numCache>
            </c:numRef>
          </c:val>
        </c:ser>
        <c:axId val="80071005"/>
        <c:axId val="89779377"/>
      </c:areaChart>
      <c:catAx>
        <c:axId val="800710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89779377"/>
        <c:crosses val="autoZero"/>
        <c:auto val="1"/>
        <c:lblAlgn val="ctr"/>
        <c:lblOffset val="100"/>
      </c:catAx>
      <c:valAx>
        <c:axId val="8977937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80071005"/>
        <c:crosses val="autoZero"/>
        <c:majorUnit val="1"/>
        <c:minorUnit val="0.5"/>
      </c:valAx>
      <c:spPr>
        <a:noFill/>
        <a:ln w="25560">
          <a:noFill/>
        </a:ln>
      </c:spPr>
    </c:plotArea>
    <c:plotVisOnly val="1"/>
    <c:dispBlanksAs val="zero"/>
  </c:chart>
  <c:spPr>
    <a:noFill/>
    <a:ln w="9360">
      <a:noFill/>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496725685181"/>
          <c:y val="0.15831279101616"/>
          <c:w val="0.920446276982779"/>
          <c:h val="0.645302656806354"/>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Chart'!$B$15:$J$15</c:f>
              <c:numCache>
                <c:formatCode>General</c:formatCode>
                <c:ptCount val="9"/>
                <c:pt idx="0">
                  <c:v>1.43333333333333</c:v>
                </c:pt>
                <c:pt idx="1">
                  <c:v>0</c:v>
                </c:pt>
                <c:pt idx="2">
                  <c:v>0</c:v>
                </c:pt>
                <c:pt idx="3">
                  <c:v>0</c:v>
                </c:pt>
                <c:pt idx="4">
                  <c:v>0</c:v>
                </c:pt>
                <c:pt idx="5">
                  <c:v>0</c:v>
                </c:pt>
                <c:pt idx="6">
                  <c:v>0</c:v>
                </c:pt>
                <c:pt idx="7">
                  <c:v>0</c:v>
                </c:pt>
                <c:pt idx="8">
                  <c:v>0</c:v>
                </c:pt>
              </c:numCache>
            </c:numRef>
          </c:val>
        </c:ser>
        <c:axId val="89054320"/>
        <c:axId val="22698728"/>
      </c:areaChart>
      <c:catAx>
        <c:axId val="8905432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22698728"/>
        <c:crosses val="autoZero"/>
        <c:auto val="1"/>
        <c:lblAlgn val="ctr"/>
        <c:lblOffset val="100"/>
      </c:catAx>
      <c:valAx>
        <c:axId val="2269872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9054320"/>
        <c:crosses val="autoZero"/>
        <c:majorUnit val="1"/>
        <c:minorUnit val="0.5"/>
      </c:valAx>
      <c:spPr>
        <a:noFill/>
        <a:ln w="25560">
          <a:noFill/>
        </a:ln>
      </c:spPr>
    </c:plotArea>
    <c:plotVisOnly val="1"/>
    <c:dispBlanksAs val="zero"/>
  </c:chart>
  <c:spPr>
    <a:noFill/>
    <a:ln w="9360">
      <a:noFill/>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74198436269"/>
          <c:y val="0.158185840707965"/>
          <c:w val="0.920419419358749"/>
          <c:h val="0.645464601769911"/>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Chart'!$B$16:$J$16</c:f>
              <c:numCache>
                <c:formatCode>General</c:formatCode>
                <c:ptCount val="9"/>
                <c:pt idx="0">
                  <c:v>2.1</c:v>
                </c:pt>
                <c:pt idx="1">
                  <c:v>0</c:v>
                </c:pt>
                <c:pt idx="2">
                  <c:v>0</c:v>
                </c:pt>
                <c:pt idx="3">
                  <c:v>0</c:v>
                </c:pt>
                <c:pt idx="4">
                  <c:v>0</c:v>
                </c:pt>
                <c:pt idx="5">
                  <c:v>0</c:v>
                </c:pt>
                <c:pt idx="6">
                  <c:v>0</c:v>
                </c:pt>
                <c:pt idx="7">
                  <c:v>0</c:v>
                </c:pt>
                <c:pt idx="8">
                  <c:v>0</c:v>
                </c:pt>
              </c:numCache>
            </c:numRef>
          </c:val>
        </c:ser>
        <c:axId val="21454650"/>
        <c:axId val="96562499"/>
      </c:areaChart>
      <c:catAx>
        <c:axId val="2145465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96562499"/>
        <c:crosses val="autoZero"/>
        <c:auto val="1"/>
        <c:lblAlgn val="ctr"/>
        <c:lblOffset val="100"/>
      </c:catAx>
      <c:valAx>
        <c:axId val="9656249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21454650"/>
        <c:crosses val="autoZero"/>
        <c:majorUnit val="1"/>
        <c:minorUnit val="0.5"/>
      </c:valAx>
      <c:spPr>
        <a:noFill/>
        <a:ln w="25560">
          <a:noFill/>
        </a:ln>
      </c:spPr>
    </c:plotArea>
    <c:plotVisOnly val="1"/>
    <c:dispBlanksAs val="zero"/>
  </c:chart>
  <c:spPr>
    <a:noFill/>
    <a:ln w="9360">
      <a:noFill/>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25621240659"/>
          <c:y val="0.157287949492177"/>
          <c:w val="0.920529801324503"/>
          <c:h val="0.647543233598682"/>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Chart'!$B$17:$J$17</c:f>
              <c:numCache>
                <c:formatCode>General</c:formatCode>
                <c:ptCount val="9"/>
                <c:pt idx="0">
                  <c:v>2</c:v>
                </c:pt>
                <c:pt idx="1">
                  <c:v>0</c:v>
                </c:pt>
                <c:pt idx="2">
                  <c:v>0</c:v>
                </c:pt>
                <c:pt idx="3">
                  <c:v>0</c:v>
                </c:pt>
                <c:pt idx="4">
                  <c:v>0</c:v>
                </c:pt>
                <c:pt idx="5">
                  <c:v>0</c:v>
                </c:pt>
                <c:pt idx="6">
                  <c:v>0</c:v>
                </c:pt>
                <c:pt idx="7">
                  <c:v>0</c:v>
                </c:pt>
                <c:pt idx="8">
                  <c:v>0</c:v>
                </c:pt>
              </c:numCache>
            </c:numRef>
          </c:val>
        </c:ser>
        <c:axId val="17221153"/>
        <c:axId val="62016026"/>
      </c:areaChart>
      <c:catAx>
        <c:axId val="1722115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2016026"/>
        <c:crosses val="autoZero"/>
        <c:auto val="1"/>
        <c:lblAlgn val="ctr"/>
        <c:lblOffset val="100"/>
      </c:catAx>
      <c:valAx>
        <c:axId val="6201602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7221153"/>
        <c:crosses val="autoZero"/>
        <c:majorUnit val="1"/>
        <c:minorUnit val="0.5"/>
      </c:valAx>
      <c:spPr>
        <a:noFill/>
        <a:ln w="25560">
          <a:noFill/>
        </a:ln>
      </c:spPr>
    </c:plotArea>
    <c:plotVisOnly val="1"/>
    <c:dispBlanksAs val="zero"/>
  </c:chart>
  <c:spPr>
    <a:noFill/>
    <a:ln w="9360">
      <a:noFill/>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37758380312"/>
          <c:y val="0.156215921483097"/>
          <c:w val="0.920409771473601"/>
          <c:h val="0.649945474372955"/>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Chart'!$B$18:$J$18</c:f>
              <c:numCache>
                <c:formatCode>General</c:formatCode>
                <c:ptCount val="9"/>
                <c:pt idx="0">
                  <c:v>1</c:v>
                </c:pt>
                <c:pt idx="1">
                  <c:v>0</c:v>
                </c:pt>
                <c:pt idx="2">
                  <c:v>0</c:v>
                </c:pt>
                <c:pt idx="3">
                  <c:v>0</c:v>
                </c:pt>
                <c:pt idx="4">
                  <c:v>0</c:v>
                </c:pt>
                <c:pt idx="5">
                  <c:v>0</c:v>
                </c:pt>
                <c:pt idx="6">
                  <c:v>0</c:v>
                </c:pt>
                <c:pt idx="7">
                  <c:v>0</c:v>
                </c:pt>
                <c:pt idx="8">
                  <c:v>0</c:v>
                </c:pt>
              </c:numCache>
            </c:numRef>
          </c:val>
        </c:ser>
        <c:axId val="36565399"/>
        <c:axId val="2234900"/>
      </c:areaChart>
      <c:catAx>
        <c:axId val="3656539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234900"/>
        <c:crosses val="autoZero"/>
        <c:auto val="1"/>
        <c:lblAlgn val="ctr"/>
        <c:lblOffset val="100"/>
      </c:catAx>
      <c:valAx>
        <c:axId val="223490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6565399"/>
        <c:crosses val="autoZero"/>
        <c:majorUnit val="1"/>
        <c:minorUnit val="0.5"/>
      </c:valAx>
      <c:spPr>
        <a:noFill/>
        <a:ln w="25560">
          <a:noFill/>
        </a:ln>
      </c:spPr>
    </c:plotArea>
    <c:plotVisOnly val="1"/>
    <c:dispBlanksAs val="zero"/>
  </c:chart>
  <c:spPr>
    <a:noFill/>
    <a:ln w="9360">
      <a:noFill/>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31587561375"/>
          <c:y val="0.155345060893099"/>
          <c:w val="0.920531005637389"/>
          <c:h val="0.651962110960758"/>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Chart'!$B$19:$J$19</c:f>
              <c:numCache>
                <c:formatCode>General</c:formatCode>
                <c:ptCount val="9"/>
                <c:pt idx="0">
                  <c:v>0.75</c:v>
                </c:pt>
                <c:pt idx="1">
                  <c:v>0</c:v>
                </c:pt>
                <c:pt idx="2">
                  <c:v>0</c:v>
                </c:pt>
                <c:pt idx="3">
                  <c:v>0</c:v>
                </c:pt>
                <c:pt idx="4">
                  <c:v>0</c:v>
                </c:pt>
                <c:pt idx="5">
                  <c:v>0</c:v>
                </c:pt>
                <c:pt idx="6">
                  <c:v>0</c:v>
                </c:pt>
                <c:pt idx="7">
                  <c:v>0</c:v>
                </c:pt>
                <c:pt idx="8">
                  <c:v>0</c:v>
                </c:pt>
              </c:numCache>
            </c:numRef>
          </c:val>
        </c:ser>
        <c:axId val="15476802"/>
        <c:axId val="63806154"/>
      </c:areaChart>
      <c:catAx>
        <c:axId val="1547680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63806154"/>
        <c:crosses val="autoZero"/>
        <c:auto val="1"/>
        <c:lblAlgn val="ctr"/>
        <c:lblOffset val="100"/>
      </c:catAx>
      <c:valAx>
        <c:axId val="63806154"/>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5476802"/>
        <c:crosses val="autoZero"/>
        <c:majorUnit val="1"/>
        <c:minorUnit val="0.5"/>
      </c:valAx>
      <c:spPr>
        <a:noFill/>
        <a:ln w="25560">
          <a:noFill/>
        </a:ln>
      </c:spPr>
    </c:plotArea>
    <c:plotVisOnly val="1"/>
    <c:dispBlanksAs val="zero"/>
  </c:chart>
  <c:spPr>
    <a:noFill/>
    <a:ln w="9360">
      <a:noFill/>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550100018185"/>
          <c:y val="0.155345060893099"/>
          <c:w val="0.920288537309814"/>
          <c:h val="0.651962110960758"/>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Chart'!$B$20:$J$20</c:f>
              <c:numCache>
                <c:formatCode>General</c:formatCode>
                <c:ptCount val="9"/>
                <c:pt idx="0">
                  <c:v>0</c:v>
                </c:pt>
                <c:pt idx="1">
                  <c:v>0</c:v>
                </c:pt>
                <c:pt idx="2">
                  <c:v>0</c:v>
                </c:pt>
                <c:pt idx="3">
                  <c:v>0</c:v>
                </c:pt>
                <c:pt idx="4">
                  <c:v>0</c:v>
                </c:pt>
                <c:pt idx="5">
                  <c:v>0</c:v>
                </c:pt>
                <c:pt idx="6">
                  <c:v>0</c:v>
                </c:pt>
                <c:pt idx="7">
                  <c:v>0</c:v>
                </c:pt>
                <c:pt idx="8">
                  <c:v>0</c:v>
                </c:pt>
              </c:numCache>
            </c:numRef>
          </c:val>
        </c:ser>
        <c:axId val="78248006"/>
        <c:axId val="40674196"/>
      </c:areaChart>
      <c:catAx>
        <c:axId val="782480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0674196"/>
        <c:crosses val="autoZero"/>
        <c:auto val="1"/>
        <c:lblAlgn val="ctr"/>
        <c:lblOffset val="100"/>
      </c:catAx>
      <c:valAx>
        <c:axId val="4067419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8248006"/>
        <c:crosses val="autoZero"/>
        <c:majorUnit val="1"/>
        <c:minorUnit val="0.5"/>
      </c:valAx>
      <c:spPr>
        <a:noFill/>
        <a:ln w="25560">
          <a:noFill/>
        </a:ln>
      </c:spPr>
    </c:plotArea>
    <c:plotVisOnly val="1"/>
    <c:dispBlanksAs val="zero"/>
  </c:chart>
  <c:spPr>
    <a:noFill/>
    <a:ln w="9360">
      <a:noFill/>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37758380312"/>
          <c:y val="0.154326010306482"/>
          <c:w val="0.920409771473601"/>
          <c:h val="0.654190398698129"/>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Chart'!$B$21:$J$21</c:f>
              <c:numCache>
                <c:formatCode>General</c:formatCode>
                <c:ptCount val="9"/>
                <c:pt idx="0">
                  <c:v>1</c:v>
                </c:pt>
                <c:pt idx="1">
                  <c:v>0</c:v>
                </c:pt>
                <c:pt idx="2">
                  <c:v>0</c:v>
                </c:pt>
                <c:pt idx="3">
                  <c:v>0</c:v>
                </c:pt>
                <c:pt idx="4">
                  <c:v>0</c:v>
                </c:pt>
                <c:pt idx="5">
                  <c:v>0</c:v>
                </c:pt>
                <c:pt idx="6">
                  <c:v>0</c:v>
                </c:pt>
                <c:pt idx="7">
                  <c:v>0</c:v>
                </c:pt>
                <c:pt idx="8">
                  <c:v>0</c:v>
                </c:pt>
              </c:numCache>
            </c:numRef>
          </c:val>
        </c:ser>
        <c:axId val="91661359"/>
        <c:axId val="36966301"/>
      </c:areaChart>
      <c:catAx>
        <c:axId val="9166135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36966301"/>
        <c:crosses val="autoZero"/>
        <c:auto val="1"/>
        <c:lblAlgn val="ctr"/>
        <c:lblOffset val="100"/>
      </c:catAx>
      <c:valAx>
        <c:axId val="3696630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1661359"/>
        <c:crosses val="autoZero"/>
        <c:majorUnit val="1"/>
        <c:minorUnit val="0.5"/>
      </c:valAx>
      <c:spPr>
        <a:noFill/>
        <a:ln w="25560">
          <a:noFill/>
        </a:ln>
      </c:spPr>
    </c:plotArea>
    <c:plotVisOnly val="1"/>
    <c:dispBlanksAs val="zero"/>
  </c:chart>
  <c:spPr>
    <a:noFill/>
    <a:ln w="9360">
      <a:noFill/>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344059255661"/>
          <c:y val="0.153245354161056"/>
          <c:w val="0.920526986825329"/>
          <c:h val="0.656342580123889"/>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Chart'!$B$22:$J$22</c:f>
              <c:numCache>
                <c:formatCode>General</c:formatCode>
                <c:ptCount val="9"/>
                <c:pt idx="0">
                  <c:v>0.25</c:v>
                </c:pt>
                <c:pt idx="1">
                  <c:v>0</c:v>
                </c:pt>
                <c:pt idx="2">
                  <c:v>0</c:v>
                </c:pt>
                <c:pt idx="3">
                  <c:v>0</c:v>
                </c:pt>
                <c:pt idx="4">
                  <c:v>0</c:v>
                </c:pt>
                <c:pt idx="5">
                  <c:v>0</c:v>
                </c:pt>
                <c:pt idx="6">
                  <c:v>0</c:v>
                </c:pt>
                <c:pt idx="7">
                  <c:v>0</c:v>
                </c:pt>
                <c:pt idx="8">
                  <c:v>0</c:v>
                </c:pt>
              </c:numCache>
            </c:numRef>
          </c:val>
        </c:ser>
        <c:axId val="99125006"/>
        <c:axId val="1520757"/>
      </c:areaChart>
      <c:catAx>
        <c:axId val="991250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1520757"/>
        <c:crosses val="autoZero"/>
        <c:auto val="1"/>
        <c:lblAlgn val="ctr"/>
        <c:lblOffset val="100"/>
      </c:catAx>
      <c:valAx>
        <c:axId val="152075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9125006"/>
        <c:crosses val="autoZero"/>
        <c:majorUnit val="1"/>
        <c:minorUnit val="0.5"/>
      </c:valAx>
      <c:spPr>
        <a:noFill/>
        <a:ln w="25560">
          <a:noFill/>
        </a:ln>
      </c:spPr>
    </c:plotArea>
    <c:plotVisOnly val="1"/>
    <c:dispBlanksAs val="zero"/>
  </c:chart>
  <c:spPr>
    <a:noFill/>
    <a:ln w="9360">
      <a:noFill/>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31587561375"/>
          <c:y val="0.153225806451613"/>
          <c:w val="0.920531005637389"/>
          <c:h val="0.656182795698925"/>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Chart'!$B$23:$J$23</c:f>
              <c:numCache>
                <c:formatCode>General</c:formatCode>
                <c:ptCount val="9"/>
                <c:pt idx="0">
                  <c:v>1</c:v>
                </c:pt>
                <c:pt idx="1">
                  <c:v>0</c:v>
                </c:pt>
                <c:pt idx="2">
                  <c:v>0</c:v>
                </c:pt>
                <c:pt idx="3">
                  <c:v>0</c:v>
                </c:pt>
                <c:pt idx="4">
                  <c:v>0</c:v>
                </c:pt>
                <c:pt idx="5">
                  <c:v>0</c:v>
                </c:pt>
                <c:pt idx="6">
                  <c:v>0</c:v>
                </c:pt>
                <c:pt idx="7">
                  <c:v>0</c:v>
                </c:pt>
                <c:pt idx="8">
                  <c:v>0</c:v>
                </c:pt>
              </c:numCache>
            </c:numRef>
          </c:val>
        </c:ser>
        <c:axId val="12514339"/>
        <c:axId val="83629139"/>
      </c:areaChart>
      <c:catAx>
        <c:axId val="1251433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83629139"/>
        <c:crosses val="autoZero"/>
        <c:auto val="1"/>
        <c:lblAlgn val="ctr"/>
        <c:lblOffset val="100"/>
      </c:catAx>
      <c:valAx>
        <c:axId val="8362913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2514339"/>
        <c:crosses val="autoZero"/>
        <c:majorUnit val="1"/>
        <c:minorUnit val="0.5"/>
      </c:valAx>
      <c:spPr>
        <a:noFill/>
        <a:ln w="25560">
          <a:noFill/>
        </a:ln>
      </c:spPr>
    </c:plotArea>
    <c:plotVisOnly val="1"/>
    <c:dispBlanksAs val="zero"/>
  </c:chart>
  <c:spPr>
    <a:noFill/>
    <a:ln w="9360">
      <a:noFill/>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varyColors val="0"/>
        <c:ser>
          <c:idx val="0"/>
          <c:order val="0"/>
          <c:tx>
            <c:strRef>
              <c:f>'Roadmap Chart'!$AE$11</c:f>
              <c:strCache>
                <c:ptCount val="1"/>
                <c:pt idx="0">
                  <c:v>Start</c:v>
                </c:pt>
              </c:strCache>
            </c:strRef>
          </c:tx>
          <c:spPr>
            <a:solidFill>
              <a:srgbClr val="ddd9c3"/>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0.666666666666667</c:v>
                </c:pt>
                <c:pt idx="1">
                  <c:v>2.35</c:v>
                </c:pt>
                <c:pt idx="2">
                  <c:v>0.7</c:v>
                </c:pt>
                <c:pt idx="3">
                  <c:v>1.43333333333333</c:v>
                </c:pt>
                <c:pt idx="4">
                  <c:v>2.1</c:v>
                </c:pt>
                <c:pt idx="5">
                  <c:v>2</c:v>
                </c:pt>
                <c:pt idx="6">
                  <c:v>1</c:v>
                </c:pt>
                <c:pt idx="7">
                  <c:v>0.75</c:v>
                </c:pt>
                <c:pt idx="8">
                  <c:v>0</c:v>
                </c:pt>
                <c:pt idx="9">
                  <c:v>1</c:v>
                </c:pt>
                <c:pt idx="10">
                  <c:v>0.25</c:v>
                </c:pt>
                <c:pt idx="11">
                  <c:v>1</c:v>
                </c:pt>
              </c:numCache>
            </c:numRef>
          </c:val>
        </c:ser>
        <c:ser>
          <c:idx val="1"/>
          <c:order val="1"/>
          <c:tx>
            <c:strRef>
              <c:f>'Roadmap Chart'!$AD$11</c:f>
              <c:strCache>
                <c:ptCount val="1"/>
                <c:pt idx="0">
                  <c:v>Phase 1</c:v>
                </c:pt>
              </c:strCache>
            </c:strRef>
          </c:tx>
          <c:spPr>
            <a:solidFill>
              <a:srgbClr val="c0504d"/>
            </a:solidFill>
            <a:ln>
              <a:solidFill>
                <a:srgbClr val="c0504d"/>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0.766666666666667</c:v>
                </c:pt>
                <c:pt idx="1">
                  <c:v>0</c:v>
                </c:pt>
                <c:pt idx="2">
                  <c:v>0.45</c:v>
                </c:pt>
                <c:pt idx="3">
                  <c:v>0</c:v>
                </c:pt>
                <c:pt idx="4">
                  <c:v>0</c:v>
                </c:pt>
                <c:pt idx="5">
                  <c:v>0</c:v>
                </c:pt>
                <c:pt idx="6">
                  <c:v>0</c:v>
                </c:pt>
                <c:pt idx="7">
                  <c:v>0</c:v>
                </c:pt>
                <c:pt idx="8">
                  <c:v>0</c:v>
                </c:pt>
                <c:pt idx="9">
                  <c:v>0</c:v>
                </c:pt>
                <c:pt idx="10">
                  <c:v>0</c:v>
                </c:pt>
                <c:pt idx="11">
                  <c:v>0</c:v>
                </c:pt>
              </c:numCache>
            </c:numRef>
          </c:val>
        </c:ser>
        <c:ser>
          <c:idx val="2"/>
          <c:order val="2"/>
          <c:tx>
            <c:strRef>
              <c:f>'Roadmap Chart'!$AC$11</c:f>
              <c:strCache>
                <c:ptCount val="1"/>
                <c:pt idx="0">
                  <c:v>Phase 2</c:v>
                </c:pt>
              </c:strCache>
            </c:strRef>
          </c:tx>
          <c:spPr>
            <a:solidFill>
              <a:srgbClr val="ffc00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1.53333333333333</c:v>
                </c:pt>
                <c:pt idx="1">
                  <c:v>0</c:v>
                </c:pt>
                <c:pt idx="2">
                  <c:v>0.65</c:v>
                </c:pt>
                <c:pt idx="3">
                  <c:v>0</c:v>
                </c:pt>
                <c:pt idx="4">
                  <c:v>0</c:v>
                </c:pt>
                <c:pt idx="5">
                  <c:v>0</c:v>
                </c:pt>
                <c:pt idx="6">
                  <c:v>0</c:v>
                </c:pt>
                <c:pt idx="7">
                  <c:v>0</c:v>
                </c:pt>
                <c:pt idx="8">
                  <c:v>0</c:v>
                </c:pt>
                <c:pt idx="9">
                  <c:v>0</c:v>
                </c:pt>
                <c:pt idx="10">
                  <c:v>0</c:v>
                </c:pt>
                <c:pt idx="11">
                  <c:v>0</c:v>
                </c:pt>
              </c:numCache>
            </c:numRef>
          </c:val>
        </c:ser>
        <c:ser>
          <c:idx val="3"/>
          <c:order val="3"/>
          <c:tx>
            <c:strRef>
              <c:f>'Roadmap Chart'!$AB$11</c:f>
              <c:strCache>
                <c:ptCount val="1"/>
                <c:pt idx="0">
                  <c:v>Phase 3</c:v>
                </c:pt>
              </c:strCache>
            </c:strRef>
          </c:tx>
          <c:spPr>
            <a:solidFill>
              <a:srgbClr val="00b0f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2.33333333333333</c:v>
                </c:pt>
                <c:pt idx="1">
                  <c:v>0</c:v>
                </c:pt>
                <c:pt idx="2">
                  <c:v>1.2</c:v>
                </c:pt>
                <c:pt idx="3">
                  <c:v>0</c:v>
                </c:pt>
                <c:pt idx="4">
                  <c:v>0</c:v>
                </c:pt>
                <c:pt idx="5">
                  <c:v>0</c:v>
                </c:pt>
                <c:pt idx="6">
                  <c:v>0</c:v>
                </c:pt>
                <c:pt idx="7">
                  <c:v>0</c:v>
                </c:pt>
                <c:pt idx="8">
                  <c:v>0</c:v>
                </c:pt>
                <c:pt idx="9">
                  <c:v>0</c:v>
                </c:pt>
                <c:pt idx="10">
                  <c:v>0</c:v>
                </c:pt>
                <c:pt idx="11">
                  <c:v>0</c:v>
                </c:pt>
              </c:numCache>
            </c:numRef>
          </c:val>
        </c:ser>
        <c:ser>
          <c:idx val="4"/>
          <c:order val="4"/>
          <c:tx>
            <c:strRef>
              <c:f>'Roadmap Chart'!$AA$11</c:f>
              <c:strCache>
                <c:ptCount val="1"/>
                <c:pt idx="0">
                  <c:v>Phase 4</c:v>
                </c:pt>
              </c:strCache>
            </c:strRef>
          </c:tx>
          <c:spPr>
            <a:solidFill>
              <a:srgbClr val="9bbb59"/>
            </a:solidFill>
            <a:ln>
              <a:solidFill>
                <a:srgbClr val="9bbb59"/>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3</c:v>
                </c:pt>
                <c:pt idx="1">
                  <c:v>0</c:v>
                </c:pt>
                <c:pt idx="2">
                  <c:v>2.5</c:v>
                </c:pt>
                <c:pt idx="3">
                  <c:v>0</c:v>
                </c:pt>
                <c:pt idx="4">
                  <c:v>0</c:v>
                </c:pt>
                <c:pt idx="5">
                  <c:v>0</c:v>
                </c:pt>
                <c:pt idx="6">
                  <c:v>0</c:v>
                </c:pt>
                <c:pt idx="7">
                  <c:v>0</c:v>
                </c:pt>
                <c:pt idx="8">
                  <c:v>0</c:v>
                </c:pt>
                <c:pt idx="9">
                  <c:v>0</c:v>
                </c:pt>
                <c:pt idx="10">
                  <c:v>0</c:v>
                </c:pt>
                <c:pt idx="11">
                  <c:v>0</c:v>
                </c:pt>
              </c:numCache>
            </c:numRef>
          </c:val>
        </c:ser>
        <c:axId val="36085852"/>
        <c:axId val="64943960"/>
      </c:radarChart>
      <c:catAx>
        <c:axId val="36085852"/>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1" sz="1000" spc="-1" strike="noStrike">
                <a:solidFill>
                  <a:srgbClr val="000000"/>
                </a:solidFill>
                <a:latin typeface="Calibri"/>
              </a:defRPr>
            </a:pPr>
          </a:p>
        </c:txPr>
        <c:crossAx val="64943960"/>
        <c:crosses val="autoZero"/>
        <c:auto val="1"/>
        <c:lblAlgn val="ctr"/>
        <c:lblOffset val="100"/>
      </c:catAx>
      <c:valAx>
        <c:axId val="64943960"/>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36085852"/>
        <c:crosses val="autoZero"/>
        <c:majorUnit val="1"/>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5.wmf"/>
</Relationships>
</file>

<file path=xl/drawings/_rels/drawing2.xml.rels><?xml version="1.0" encoding="UTF-8"?>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
</Relationships>
</file>

<file path=xl/drawings/_rels/drawing3.xml.rels><?xml version="1.0" encoding="UTF-8"?>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 Id="rId8" Type="http://schemas.openxmlformats.org/officeDocument/2006/relationships/chart" Target="../charts/chart42.xml"/><Relationship Id="rId9" Type="http://schemas.openxmlformats.org/officeDocument/2006/relationships/chart" Target="../charts/chart43.xml"/><Relationship Id="rId10" Type="http://schemas.openxmlformats.org/officeDocument/2006/relationships/chart" Target="../charts/chart44.xml"/><Relationship Id="rId11" Type="http://schemas.openxmlformats.org/officeDocument/2006/relationships/chart" Target="../charts/chart45.xml"/><Relationship Id="rId12" Type="http://schemas.openxmlformats.org/officeDocument/2006/relationships/chart" Target="../charts/chart46.xml"/><Relationship Id="rId13" Type="http://schemas.openxmlformats.org/officeDocument/2006/relationships/chart" Target="../charts/chart47.xml"/><Relationship Id="rId14" Type="http://schemas.openxmlformats.org/officeDocument/2006/relationships/chart" Target="../charts/chart48.xml"/>
</Relationships>
</file>

<file path=xl/drawings/_rels/drawing4.xml.rels><?xml version="1.0" encoding="UTF-8"?>
<Relationships xmlns="http://schemas.openxmlformats.org/package/2006/relationships"><Relationship Id="rId1" Type="http://schemas.openxmlformats.org/officeDocument/2006/relationships/image" Target="../media/image17.wmf"/><Relationship Id="rId2" Type="http://schemas.openxmlformats.org/officeDocument/2006/relationships/image" Target="../media/image18.wmf"/><Relationship Id="rId3" Type="http://schemas.openxmlformats.org/officeDocument/2006/relationships/image" Target="../media/image19.wmf"/><Relationship Id="rId4" Type="http://schemas.openxmlformats.org/officeDocument/2006/relationships/image" Target="../media/image20.wmf"/><Relationship Id="rId5" Type="http://schemas.openxmlformats.org/officeDocument/2006/relationships/image" Target="../media/image2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720</xdr:rowOff>
    </xdr:from>
    <xdr:to>
      <xdr:col>1</xdr:col>
      <xdr:colOff>6658200</xdr:colOff>
      <xdr:row>46</xdr:row>
      <xdr:rowOff>143280</xdr:rowOff>
    </xdr:to>
    <xdr:pic>
      <xdr:nvPicPr>
        <xdr:cNvPr id="0" name="Picture 6" descr=""/>
        <xdr:cNvPicPr/>
      </xdr:nvPicPr>
      <xdr:blipFill>
        <a:blip r:embed="rId1"/>
        <a:stretch/>
      </xdr:blipFill>
      <xdr:spPr>
        <a:xfrm>
          <a:off x="0" y="5070960"/>
          <a:ext cx="8268840" cy="3939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613080</xdr:colOff>
      <xdr:row>12</xdr:row>
      <xdr:rowOff>720</xdr:rowOff>
    </xdr:from>
    <xdr:to>
      <xdr:col>18</xdr:col>
      <xdr:colOff>24840</xdr:colOff>
      <xdr:row>24</xdr:row>
      <xdr:rowOff>291600</xdr:rowOff>
    </xdr:to>
    <xdr:graphicFrame>
      <xdr:nvGraphicFramePr>
        <xdr:cNvPr id="1" name="Chart 1"/>
        <xdr:cNvGraphicFramePr/>
      </xdr:nvGraphicFramePr>
      <xdr:xfrm>
        <a:off x="8643240" y="2784960"/>
        <a:ext cx="5078880" cy="397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12960</xdr:colOff>
      <xdr:row>30</xdr:row>
      <xdr:rowOff>720</xdr:rowOff>
    </xdr:from>
    <xdr:to>
      <xdr:col>18</xdr:col>
      <xdr:colOff>37440</xdr:colOff>
      <xdr:row>42</xdr:row>
      <xdr:rowOff>317160</xdr:rowOff>
    </xdr:to>
    <xdr:graphicFrame>
      <xdr:nvGraphicFramePr>
        <xdr:cNvPr id="2" name="Chart 3"/>
        <xdr:cNvGraphicFramePr/>
      </xdr:nvGraphicFramePr>
      <xdr:xfrm>
        <a:off x="8043120" y="7741080"/>
        <a:ext cx="5691600" cy="4126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133560</xdr:colOff>
      <xdr:row>104</xdr:row>
      <xdr:rowOff>171720</xdr:rowOff>
    </xdr:to>
    <xdr:graphicFrame>
      <xdr:nvGraphicFramePr>
        <xdr:cNvPr id="3" name="Chart 6"/>
        <xdr:cNvGraphicFramePr/>
      </xdr:nvGraphicFramePr>
      <xdr:xfrm>
        <a:off x="8889120" y="2803320"/>
        <a:ext cx="5754600" cy="1568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19800</xdr:colOff>
      <xdr:row>102</xdr:row>
      <xdr:rowOff>162360</xdr:rowOff>
    </xdr:from>
    <xdr:to>
      <xdr:col>22</xdr:col>
      <xdr:colOff>623160</xdr:colOff>
      <xdr:row>104</xdr:row>
      <xdr:rowOff>162720</xdr:rowOff>
    </xdr:to>
    <xdr:sp>
      <xdr:nvSpPr>
        <xdr:cNvPr id="4" name="CustomShape 1"/>
        <xdr:cNvSpPr/>
      </xdr:nvSpPr>
      <xdr:spPr>
        <a:xfrm>
          <a:off x="8485920" y="18145440"/>
          <a:ext cx="6647400" cy="330480"/>
        </a:xfrm>
        <a:prstGeom prst="rect">
          <a:avLst/>
        </a:prstGeom>
        <a:solidFill>
          <a:srgbClr val="ffffff"/>
        </a:solidFill>
        <a:ln>
          <a:noFill/>
        </a:ln>
      </xdr:spPr>
      <xdr:style>
        <a:lnRef idx="0"/>
        <a:fillRef idx="0"/>
        <a:effectRef idx="0"/>
        <a:fontRef idx="minor"/>
      </xdr:style>
    </xdr:sp>
    <xdr:clientData/>
  </xdr:twoCellAnchor>
  <xdr:twoCellAnchor editAs="oneCell">
    <xdr:from>
      <xdr:col>22</xdr:col>
      <xdr:colOff>10080</xdr:colOff>
      <xdr:row>7</xdr:row>
      <xdr:rowOff>25560</xdr:rowOff>
    </xdr:from>
    <xdr:to>
      <xdr:col>22</xdr:col>
      <xdr:colOff>623160</xdr:colOff>
      <xdr:row>105</xdr:row>
      <xdr:rowOff>2880</xdr:rowOff>
    </xdr:to>
    <xdr:sp>
      <xdr:nvSpPr>
        <xdr:cNvPr id="5" name="CustomShape 1"/>
        <xdr:cNvSpPr/>
      </xdr:nvSpPr>
      <xdr:spPr>
        <a:xfrm>
          <a:off x="14520240" y="2095560"/>
          <a:ext cx="613080" cy="1639836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154800</xdr:colOff>
      <xdr:row>18</xdr:row>
      <xdr:rowOff>114120</xdr:rowOff>
    </xdr:to>
    <xdr:graphicFrame>
      <xdr:nvGraphicFramePr>
        <xdr:cNvPr id="6" name="Chart 1"/>
        <xdr:cNvGraphicFramePr/>
      </xdr:nvGraphicFramePr>
      <xdr:xfrm>
        <a:off x="8744760" y="2778120"/>
        <a:ext cx="5920200" cy="1412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140400</xdr:rowOff>
    </xdr:from>
    <xdr:to>
      <xdr:col>22</xdr:col>
      <xdr:colOff>154800</xdr:colOff>
      <xdr:row>25</xdr:row>
      <xdr:rowOff>101880</xdr:rowOff>
    </xdr:to>
    <xdr:graphicFrame>
      <xdr:nvGraphicFramePr>
        <xdr:cNvPr id="7" name="Chart 7"/>
        <xdr:cNvGraphicFramePr/>
      </xdr:nvGraphicFramePr>
      <xdr:xfrm>
        <a:off x="8741520" y="4051800"/>
        <a:ext cx="5923440" cy="1294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154440</xdr:colOff>
      <xdr:row>32</xdr:row>
      <xdr:rowOff>71280</xdr:rowOff>
    </xdr:to>
    <xdr:graphicFrame>
      <xdr:nvGraphicFramePr>
        <xdr:cNvPr id="8" name="Chart 8"/>
        <xdr:cNvGraphicFramePr/>
      </xdr:nvGraphicFramePr>
      <xdr:xfrm>
        <a:off x="8750160" y="5170680"/>
        <a:ext cx="5914440" cy="1314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153000</xdr:rowOff>
    </xdr:from>
    <xdr:to>
      <xdr:col>22</xdr:col>
      <xdr:colOff>166320</xdr:colOff>
      <xdr:row>39</xdr:row>
      <xdr:rowOff>133560</xdr:rowOff>
    </xdr:to>
    <xdr:graphicFrame>
      <xdr:nvGraphicFramePr>
        <xdr:cNvPr id="9" name="Chart 9"/>
        <xdr:cNvGraphicFramePr/>
      </xdr:nvGraphicFramePr>
      <xdr:xfrm>
        <a:off x="8739000" y="6401160"/>
        <a:ext cx="5937480" cy="1314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166680</xdr:colOff>
      <xdr:row>46</xdr:row>
      <xdr:rowOff>132840</xdr:rowOff>
    </xdr:to>
    <xdr:graphicFrame>
      <xdr:nvGraphicFramePr>
        <xdr:cNvPr id="10" name="Chart 10"/>
        <xdr:cNvGraphicFramePr/>
      </xdr:nvGraphicFramePr>
      <xdr:xfrm>
        <a:off x="8736840" y="7569000"/>
        <a:ext cx="5940000" cy="1301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154440</xdr:colOff>
      <xdr:row>54</xdr:row>
      <xdr:rowOff>142560</xdr:rowOff>
    </xdr:to>
    <xdr:graphicFrame>
      <xdr:nvGraphicFramePr>
        <xdr:cNvPr id="11" name="Chart 11"/>
        <xdr:cNvGraphicFramePr/>
      </xdr:nvGraphicFramePr>
      <xdr:xfrm>
        <a:off x="8739000" y="8889840"/>
        <a:ext cx="5925600" cy="13111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268200</xdr:colOff>
      <xdr:row>54</xdr:row>
      <xdr:rowOff>142920</xdr:rowOff>
    </xdr:from>
    <xdr:to>
      <xdr:col>22</xdr:col>
      <xdr:colOff>162720</xdr:colOff>
      <xdr:row>62</xdr:row>
      <xdr:rowOff>143280</xdr:rowOff>
    </xdr:to>
    <xdr:graphicFrame>
      <xdr:nvGraphicFramePr>
        <xdr:cNvPr id="12" name="Chart 12"/>
        <xdr:cNvGraphicFramePr/>
      </xdr:nvGraphicFramePr>
      <xdr:xfrm>
        <a:off x="8734320" y="10201320"/>
        <a:ext cx="5938560" cy="1320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268200</xdr:colOff>
      <xdr:row>62</xdr:row>
      <xdr:rowOff>153000</xdr:rowOff>
    </xdr:from>
    <xdr:to>
      <xdr:col>22</xdr:col>
      <xdr:colOff>162720</xdr:colOff>
      <xdr:row>70</xdr:row>
      <xdr:rowOff>162000</xdr:rowOff>
    </xdr:to>
    <xdr:graphicFrame>
      <xdr:nvGraphicFramePr>
        <xdr:cNvPr id="13" name="Chart 13"/>
        <xdr:cNvGraphicFramePr/>
      </xdr:nvGraphicFramePr>
      <xdr:xfrm>
        <a:off x="8734320" y="11531880"/>
        <a:ext cx="5938560" cy="13298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268200</xdr:colOff>
      <xdr:row>70</xdr:row>
      <xdr:rowOff>153000</xdr:rowOff>
    </xdr:from>
    <xdr:to>
      <xdr:col>22</xdr:col>
      <xdr:colOff>162720</xdr:colOff>
      <xdr:row>78</xdr:row>
      <xdr:rowOff>162000</xdr:rowOff>
    </xdr:to>
    <xdr:graphicFrame>
      <xdr:nvGraphicFramePr>
        <xdr:cNvPr id="14" name="Chart 14"/>
        <xdr:cNvGraphicFramePr/>
      </xdr:nvGraphicFramePr>
      <xdr:xfrm>
        <a:off x="8734320" y="12852720"/>
        <a:ext cx="5938560" cy="13298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268200</xdr:colOff>
      <xdr:row>78</xdr:row>
      <xdr:rowOff>153000</xdr:rowOff>
    </xdr:from>
    <xdr:to>
      <xdr:col>22</xdr:col>
      <xdr:colOff>162720</xdr:colOff>
      <xdr:row>86</xdr:row>
      <xdr:rowOff>159120</xdr:rowOff>
    </xdr:to>
    <xdr:graphicFrame>
      <xdr:nvGraphicFramePr>
        <xdr:cNvPr id="15" name="Chart 15"/>
        <xdr:cNvGraphicFramePr/>
      </xdr:nvGraphicFramePr>
      <xdr:xfrm>
        <a:off x="8734320" y="14173560"/>
        <a:ext cx="5938560" cy="13269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268200</xdr:colOff>
      <xdr:row>86</xdr:row>
      <xdr:rowOff>143640</xdr:rowOff>
    </xdr:from>
    <xdr:to>
      <xdr:col>22</xdr:col>
      <xdr:colOff>153360</xdr:colOff>
      <xdr:row>94</xdr:row>
      <xdr:rowOff>158400</xdr:rowOff>
    </xdr:to>
    <xdr:graphicFrame>
      <xdr:nvGraphicFramePr>
        <xdr:cNvPr id="16" name="Chart 16"/>
        <xdr:cNvGraphicFramePr/>
      </xdr:nvGraphicFramePr>
      <xdr:xfrm>
        <a:off x="8734320" y="15485040"/>
        <a:ext cx="5929200" cy="13356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268200</xdr:colOff>
      <xdr:row>94</xdr:row>
      <xdr:rowOff>152280</xdr:rowOff>
    </xdr:from>
    <xdr:to>
      <xdr:col>22</xdr:col>
      <xdr:colOff>162720</xdr:colOff>
      <xdr:row>103</xdr:row>
      <xdr:rowOff>6120</xdr:rowOff>
    </xdr:to>
    <xdr:graphicFrame>
      <xdr:nvGraphicFramePr>
        <xdr:cNvPr id="17" name="Chart 17"/>
        <xdr:cNvGraphicFramePr/>
      </xdr:nvGraphicFramePr>
      <xdr:xfrm>
        <a:off x="8734320" y="16814520"/>
        <a:ext cx="5938560" cy="133956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159480</xdr:rowOff>
    </xdr:from>
    <xdr:to>
      <xdr:col>35</xdr:col>
      <xdr:colOff>317880</xdr:colOff>
      <xdr:row>61</xdr:row>
      <xdr:rowOff>50400</xdr:rowOff>
    </xdr:to>
    <xdr:graphicFrame>
      <xdr:nvGraphicFramePr>
        <xdr:cNvPr id="18" name="Chart 16"/>
        <xdr:cNvGraphicFramePr/>
      </xdr:nvGraphicFramePr>
      <xdr:xfrm>
        <a:off x="15790680" y="5404320"/>
        <a:ext cx="7135560" cy="58600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720</xdr:rowOff>
    </xdr:from>
    <xdr:to>
      <xdr:col>2</xdr:col>
      <xdr:colOff>429120</xdr:colOff>
      <xdr:row>14</xdr:row>
      <xdr:rowOff>124200</xdr:rowOff>
    </xdr:to>
    <xdr:pic>
      <xdr:nvPicPr>
        <xdr:cNvPr id="19" name="Picture 1" descr=""/>
        <xdr:cNvPicPr/>
      </xdr:nvPicPr>
      <xdr:blipFill>
        <a:blip r:embed="rId1"/>
        <a:stretch/>
      </xdr:blipFill>
      <xdr:spPr>
        <a:xfrm>
          <a:off x="0" y="483120"/>
          <a:ext cx="13070520" cy="2104560"/>
        </a:xfrm>
        <a:prstGeom prst="rect">
          <a:avLst/>
        </a:prstGeom>
        <a:ln>
          <a:noFill/>
        </a:ln>
      </xdr:spPr>
    </xdr:pic>
    <xdr:clientData/>
  </xdr:twoCellAnchor>
  <xdr:twoCellAnchor editAs="oneCell">
    <xdr:from>
      <xdr:col>0</xdr:col>
      <xdr:colOff>0</xdr:colOff>
      <xdr:row>16</xdr:row>
      <xdr:rowOff>0</xdr:rowOff>
    </xdr:from>
    <xdr:to>
      <xdr:col>2</xdr:col>
      <xdr:colOff>429120</xdr:colOff>
      <xdr:row>28</xdr:row>
      <xdr:rowOff>123480</xdr:rowOff>
    </xdr:to>
    <xdr:pic>
      <xdr:nvPicPr>
        <xdr:cNvPr id="20" name="Picture 2" descr=""/>
        <xdr:cNvPicPr/>
      </xdr:nvPicPr>
      <xdr:blipFill>
        <a:blip r:embed="rId2"/>
        <a:stretch/>
      </xdr:blipFill>
      <xdr:spPr>
        <a:xfrm>
          <a:off x="0" y="2793960"/>
          <a:ext cx="13070520" cy="2104560"/>
        </a:xfrm>
        <a:prstGeom prst="rect">
          <a:avLst/>
        </a:prstGeom>
        <a:ln>
          <a:noFill/>
        </a:ln>
      </xdr:spPr>
    </xdr:pic>
    <xdr:clientData/>
  </xdr:twoCellAnchor>
  <xdr:twoCellAnchor editAs="oneCell">
    <xdr:from>
      <xdr:col>0</xdr:col>
      <xdr:colOff>0</xdr:colOff>
      <xdr:row>30</xdr:row>
      <xdr:rowOff>720</xdr:rowOff>
    </xdr:from>
    <xdr:to>
      <xdr:col>2</xdr:col>
      <xdr:colOff>429120</xdr:colOff>
      <xdr:row>42</xdr:row>
      <xdr:rowOff>123480</xdr:rowOff>
    </xdr:to>
    <xdr:pic>
      <xdr:nvPicPr>
        <xdr:cNvPr id="21" name="Picture 3" descr=""/>
        <xdr:cNvPicPr/>
      </xdr:nvPicPr>
      <xdr:blipFill>
        <a:blip r:embed="rId3"/>
        <a:stretch/>
      </xdr:blipFill>
      <xdr:spPr>
        <a:xfrm>
          <a:off x="0" y="5105880"/>
          <a:ext cx="13070520" cy="2104200"/>
        </a:xfrm>
        <a:prstGeom prst="rect">
          <a:avLst/>
        </a:prstGeom>
        <a:ln>
          <a:noFill/>
        </a:ln>
      </xdr:spPr>
    </xdr:pic>
    <xdr:clientData/>
  </xdr:twoCellAnchor>
  <xdr:twoCellAnchor editAs="oneCell">
    <xdr:from>
      <xdr:col>0</xdr:col>
      <xdr:colOff>0</xdr:colOff>
      <xdr:row>44</xdr:row>
      <xdr:rowOff>0</xdr:rowOff>
    </xdr:from>
    <xdr:to>
      <xdr:col>2</xdr:col>
      <xdr:colOff>429120</xdr:colOff>
      <xdr:row>56</xdr:row>
      <xdr:rowOff>124200</xdr:rowOff>
    </xdr:to>
    <xdr:pic>
      <xdr:nvPicPr>
        <xdr:cNvPr id="22" name="Picture 4" descr=""/>
        <xdr:cNvPicPr/>
      </xdr:nvPicPr>
      <xdr:blipFill>
        <a:blip r:embed="rId4"/>
        <a:stretch/>
      </xdr:blipFill>
      <xdr:spPr>
        <a:xfrm>
          <a:off x="0" y="7416720"/>
          <a:ext cx="13070520" cy="2105280"/>
        </a:xfrm>
        <a:prstGeom prst="rect">
          <a:avLst/>
        </a:prstGeom>
        <a:ln>
          <a:noFill/>
        </a:ln>
      </xdr:spPr>
    </xdr:pic>
    <xdr:clientData/>
  </xdr:twoCellAnchor>
  <xdr:twoCellAnchor editAs="oneCell">
    <xdr:from>
      <xdr:col>0</xdr:col>
      <xdr:colOff>0</xdr:colOff>
      <xdr:row>58</xdr:row>
      <xdr:rowOff>720</xdr:rowOff>
    </xdr:from>
    <xdr:to>
      <xdr:col>2</xdr:col>
      <xdr:colOff>429120</xdr:colOff>
      <xdr:row>70</xdr:row>
      <xdr:rowOff>123480</xdr:rowOff>
    </xdr:to>
    <xdr:pic>
      <xdr:nvPicPr>
        <xdr:cNvPr id="23" name="Picture 5" descr=""/>
        <xdr:cNvPicPr/>
      </xdr:nvPicPr>
      <xdr:blipFill>
        <a:blip r:embed="rId5"/>
        <a:stretch/>
      </xdr:blipFill>
      <xdr:spPr>
        <a:xfrm>
          <a:off x="0" y="9728640"/>
          <a:ext cx="13070520" cy="21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RowHeight="13" zeroHeight="false" outlineLevelRow="0" outlineLevelCol="0"/>
  <cols>
    <col collapsed="false" customWidth="true" hidden="false" outlineLevel="0" max="1" min="1" style="1" width="22.83"/>
    <col collapsed="false" customWidth="true" hidden="false" outlineLevel="0" max="2" min="2" style="1" width="100.49"/>
    <col collapsed="false" customWidth="true" hidden="false" outlineLevel="0" max="1025" min="3" style="1" width="8.83"/>
  </cols>
  <sheetData>
    <row r="1" s="3" customFormat="true" ht="25" hidden="false" customHeight="false" outlineLevel="0" collapsed="false">
      <c r="A1" s="2" t="s">
        <v>0</v>
      </c>
      <c r="B1" s="2"/>
    </row>
    <row r="2" customFormat="false" ht="13" hidden="false" customHeight="false" outlineLevel="0" collapsed="false">
      <c r="A2" s="4"/>
      <c r="B2" s="4"/>
    </row>
    <row r="3" customFormat="false" ht="13" hidden="false" customHeight="false" outlineLevel="0" collapsed="false">
      <c r="A3" s="4" t="s">
        <v>1</v>
      </c>
      <c r="B3" s="4" t="n">
        <v>1.5</v>
      </c>
    </row>
    <row r="4" customFormat="false" ht="13" hidden="false" customHeight="false" outlineLevel="0" collapsed="false">
      <c r="A4" s="4"/>
      <c r="B4" s="4"/>
    </row>
    <row r="5" customFormat="false" ht="62.25" hidden="false" customHeight="true" outlineLevel="0" collapsed="false">
      <c r="A5" s="4" t="s">
        <v>2</v>
      </c>
      <c r="B5" s="5" t="s">
        <v>3</v>
      </c>
    </row>
    <row r="6" customFormat="false" ht="13" hidden="false" customHeight="false" outlineLevel="0" collapsed="false">
      <c r="A6" s="4" t="s">
        <v>4</v>
      </c>
      <c r="B6" s="4" t="s">
        <v>5</v>
      </c>
    </row>
    <row r="7" customFormat="false" ht="13" hidden="false" customHeight="false" outlineLevel="0" collapsed="false">
      <c r="A7" s="4" t="s">
        <v>6</v>
      </c>
      <c r="B7" s="4" t="s">
        <v>7</v>
      </c>
    </row>
    <row r="8" customFormat="false" ht="13" hidden="false" customHeight="false" outlineLevel="0" collapsed="false">
      <c r="A8" s="4" t="s">
        <v>8</v>
      </c>
      <c r="B8" s="4" t="s">
        <v>9</v>
      </c>
    </row>
    <row r="9" customFormat="false" ht="13" hidden="false" customHeight="false" outlineLevel="0" collapsed="false">
      <c r="A9" s="4"/>
      <c r="B9" s="4"/>
    </row>
    <row r="10" customFormat="false" ht="13" hidden="false" customHeight="false" outlineLevel="0" collapsed="false">
      <c r="A10" s="4" t="s">
        <v>4</v>
      </c>
      <c r="B10" s="4" t="s">
        <v>10</v>
      </c>
    </row>
    <row r="11" customFormat="false" ht="13" hidden="false" customHeight="false" outlineLevel="0" collapsed="false">
      <c r="A11" s="4" t="s">
        <v>11</v>
      </c>
      <c r="B11" s="4" t="s">
        <v>12</v>
      </c>
    </row>
    <row r="12" customFormat="false" ht="13" hidden="false" customHeight="false" outlineLevel="0" collapsed="false">
      <c r="A12" s="4" t="s">
        <v>8</v>
      </c>
      <c r="B12" s="4"/>
    </row>
    <row r="13" customFormat="false" ht="13" hidden="false" customHeight="false" outlineLevel="0" collapsed="false">
      <c r="A13" s="4"/>
      <c r="B13" s="4"/>
    </row>
    <row r="14" customFormat="false" ht="13" hidden="false" customHeight="false" outlineLevel="0" collapsed="false">
      <c r="A14" s="4" t="s">
        <v>4</v>
      </c>
      <c r="B14" s="4" t="s">
        <v>13</v>
      </c>
    </row>
    <row r="15" customFormat="false" ht="13" hidden="false" customHeight="false" outlineLevel="0" collapsed="false">
      <c r="A15" s="4" t="s">
        <v>14</v>
      </c>
      <c r="B15" s="4" t="s">
        <v>15</v>
      </c>
    </row>
    <row r="16" customFormat="false" ht="13" hidden="false" customHeight="false" outlineLevel="0" collapsed="false">
      <c r="A16" s="4"/>
      <c r="B16" s="4"/>
    </row>
    <row r="17" customFormat="false" ht="13" hidden="false" customHeight="false" outlineLevel="0" collapsed="false">
      <c r="A17" s="4" t="s">
        <v>16</v>
      </c>
      <c r="B17" s="4" t="s">
        <v>17</v>
      </c>
    </row>
    <row r="18" customFormat="false" ht="39" hidden="false" customHeight="false" outlineLevel="0" collapsed="false">
      <c r="A18" s="4"/>
      <c r="B18" s="5" t="s">
        <v>18</v>
      </c>
    </row>
    <row r="19" customFormat="false" ht="13" hidden="false" customHeight="false" outlineLevel="0" collapsed="false">
      <c r="A19" s="4"/>
      <c r="B19" s="4"/>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showFormulas="false" showGridLines="true" showRowColHeaders="true" showZeros="true" rightToLeft="false" tabSelected="false" showOutlineSymbols="true" defaultGridColor="true" view="normal" topLeftCell="A108" colorId="64" zoomScale="85" zoomScaleNormal="85" zoomScalePageLayoutView="100" workbookViewId="0">
      <selection pane="topLeft" activeCell="J473" activeCellId="0" sqref="J473"/>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11" width="11.99"/>
    <col collapsed="false" customWidth="true" hidden="false" outlineLevel="0" max="4" min="4" style="12" width="100"/>
    <col collapsed="false" customWidth="true" hidden="false" outlineLevel="0" max="5" min="5" style="13" width="33.33"/>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49"/>
    <col collapsed="false" customWidth="true" hidden="false" outlineLevel="0" max="14" min="14" style="0" width="26.66"/>
    <col collapsed="false" customWidth="true" hidden="false" outlineLevel="0" max="15" min="15" style="0" width="25.67"/>
    <col collapsed="false" customWidth="true" hidden="false" outlineLevel="0" max="16" min="16" style="0" width="28.66"/>
    <col collapsed="false" customWidth="true" hidden="false" outlineLevel="0" max="26" min="17" style="0" width="15"/>
    <col collapsed="false" customWidth="true" hidden="false" outlineLevel="0" max="1025" min="27" style="0" width="8.83"/>
  </cols>
  <sheetData>
    <row r="1" customFormat="false" ht="25" hidden="false" customHeight="true" outlineLevel="0" collapsed="false">
      <c r="B1" s="16" t="str">
        <f aca="false">CONCATENATE("SAMM Assessment Interview: ",D11," For ",D10)</f>
        <v>SAMM Assessment Interview: Self-sovereign Identity For Grupo 6</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3.8" hidden="false" customHeight="true" outlineLevel="0" collapsed="false">
      <c r="B10" s="28" t="s">
        <v>29</v>
      </c>
      <c r="C10" s="28"/>
      <c r="D10" s="29" t="s">
        <v>30</v>
      </c>
      <c r="E10" s="20"/>
      <c r="F10" s="21"/>
      <c r="G10" s="21"/>
      <c r="H10" s="22"/>
      <c r="I10" s="23"/>
      <c r="J10" s="17"/>
      <c r="K10" s="18"/>
      <c r="L10" s="18"/>
      <c r="M10" s="18"/>
      <c r="N10" s="18"/>
      <c r="O10" s="18"/>
      <c r="P10" s="18"/>
      <c r="Q10" s="18"/>
      <c r="R10" s="18"/>
      <c r="S10" s="18"/>
      <c r="T10" s="18"/>
      <c r="U10" s="18"/>
      <c r="V10" s="18"/>
      <c r="W10" s="18"/>
      <c r="X10" s="18"/>
      <c r="Y10" s="18"/>
      <c r="Z10" s="18"/>
    </row>
    <row r="11" customFormat="false" ht="13.8" hidden="false" customHeight="true" outlineLevel="0" collapsed="false">
      <c r="B11" s="30" t="s">
        <v>31</v>
      </c>
      <c r="C11" s="30"/>
      <c r="D11" s="31" t="s">
        <v>32</v>
      </c>
      <c r="E11" s="20"/>
      <c r="F11" s="21"/>
      <c r="G11" s="21"/>
      <c r="H11" s="22"/>
      <c r="I11" s="23"/>
      <c r="J11" s="17"/>
      <c r="K11" s="18"/>
      <c r="L11" s="18"/>
      <c r="M11" s="18"/>
      <c r="N11" s="18"/>
      <c r="O11" s="18"/>
      <c r="P11" s="18"/>
      <c r="Q11" s="18"/>
      <c r="R11" s="18"/>
      <c r="S11" s="18"/>
      <c r="T11" s="18"/>
      <c r="U11" s="18"/>
      <c r="V11" s="18"/>
      <c r="W11" s="18"/>
      <c r="X11" s="18"/>
      <c r="Y11" s="18"/>
      <c r="Z11" s="18"/>
    </row>
    <row r="12" customFormat="false" ht="13.8" hidden="false" customHeight="true" outlineLevel="0" collapsed="false">
      <c r="B12" s="30" t="s">
        <v>33</v>
      </c>
      <c r="C12" s="30"/>
      <c r="D12" s="32"/>
      <c r="E12" s="20"/>
      <c r="F12" s="21"/>
      <c r="G12" s="21"/>
      <c r="H12" s="22"/>
      <c r="I12" s="23"/>
      <c r="J12" s="17"/>
      <c r="K12" s="18"/>
      <c r="L12" s="18"/>
      <c r="M12" s="18"/>
      <c r="N12" s="18"/>
      <c r="O12" s="18"/>
      <c r="P12" s="18"/>
      <c r="Q12" s="18"/>
      <c r="R12" s="18"/>
      <c r="S12" s="18"/>
      <c r="T12" s="18"/>
      <c r="U12" s="18"/>
      <c r="V12" s="18"/>
      <c r="W12" s="18"/>
      <c r="X12" s="18"/>
      <c r="Y12" s="18"/>
      <c r="Z12" s="18"/>
    </row>
    <row r="13" customFormat="false" ht="14" hidden="false" customHeight="true" outlineLevel="0" collapsed="false">
      <c r="B13" s="30" t="s">
        <v>34</v>
      </c>
      <c r="C13" s="30"/>
      <c r="D13" s="31"/>
      <c r="E13" s="20"/>
      <c r="F13" s="21"/>
      <c r="G13" s="21"/>
      <c r="H13" s="22"/>
      <c r="I13" s="23"/>
      <c r="J13" s="17"/>
      <c r="K13" s="18"/>
      <c r="L13" s="18"/>
      <c r="M13" s="18"/>
      <c r="N13" s="18"/>
      <c r="O13" s="18"/>
      <c r="P13" s="18"/>
      <c r="Q13" s="18"/>
      <c r="R13" s="18"/>
      <c r="S13" s="18"/>
      <c r="T13" s="18"/>
      <c r="U13" s="18"/>
      <c r="V13" s="18"/>
      <c r="W13" s="18"/>
      <c r="X13" s="18"/>
      <c r="Y13" s="18"/>
      <c r="Z13" s="18"/>
    </row>
    <row r="14" customFormat="false" ht="15" hidden="false" customHeight="true" outlineLevel="0" collapsed="false">
      <c r="B14" s="33" t="s">
        <v>35</v>
      </c>
      <c r="C14" s="33"/>
      <c r="D14" s="34"/>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B16" s="35" t="s">
        <v>36</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B17" s="36" t="s">
        <v>37</v>
      </c>
      <c r="C17" s="36"/>
      <c r="D17" s="36"/>
      <c r="E17" s="36" t="s">
        <v>38</v>
      </c>
      <c r="F17" s="36"/>
      <c r="G17" s="36"/>
      <c r="H17" s="37"/>
      <c r="I17" s="38" t="s">
        <v>39</v>
      </c>
      <c r="J17" s="38" t="s">
        <v>40</v>
      </c>
      <c r="K17" s="18"/>
      <c r="Q17" s="18"/>
      <c r="R17" s="18"/>
      <c r="S17" s="18"/>
      <c r="T17" s="18"/>
      <c r="U17" s="18"/>
      <c r="V17" s="18"/>
      <c r="W17" s="18"/>
      <c r="X17" s="18"/>
      <c r="Y17" s="18"/>
      <c r="Z17" s="18"/>
    </row>
    <row r="18" customFormat="false" ht="12.75" hidden="false" customHeight="true" outlineLevel="0" collapsed="false">
      <c r="A18" s="10" t="n">
        <v>1</v>
      </c>
      <c r="B18" s="39" t="s">
        <v>41</v>
      </c>
      <c r="C18" s="40" t="s">
        <v>42</v>
      </c>
      <c r="D18" s="40"/>
      <c r="E18" s="41" t="s">
        <v>43</v>
      </c>
      <c r="F18" s="42" t="n">
        <v>1</v>
      </c>
      <c r="G18" s="42" t="n">
        <f aca="false">IFERROR(VLOOKUP(E18,AnswerATBL,2,0),0)</f>
        <v>0</v>
      </c>
      <c r="H18" s="43" t="n">
        <f aca="false">IFERROR(AVERAGE(G18,G23,G28),0)</f>
        <v>0.666666666666667</v>
      </c>
      <c r="I18" s="44"/>
      <c r="J18" s="45" t="n">
        <f aca="false">SUM(H18,H35,H48)</f>
        <v>0.666666666666667</v>
      </c>
      <c r="K18" s="18"/>
      <c r="L18" s="46"/>
      <c r="M18" s="46"/>
      <c r="N18" s="46"/>
      <c r="O18" s="46"/>
      <c r="P18" s="46"/>
      <c r="Q18" s="18"/>
      <c r="R18" s="18"/>
      <c r="S18" s="18"/>
      <c r="T18" s="18"/>
      <c r="U18" s="18"/>
      <c r="V18" s="18"/>
      <c r="W18" s="18"/>
      <c r="X18" s="18"/>
      <c r="Y18" s="18"/>
      <c r="Z18" s="18"/>
    </row>
    <row r="19" customFormat="false" ht="12.75" hidden="false" customHeight="true" outlineLevel="0" collapsed="false">
      <c r="B19" s="39"/>
      <c r="C19" s="47" t="s">
        <v>44</v>
      </c>
      <c r="D19" s="48" t="s">
        <v>45</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B20" s="39"/>
      <c r="C20" s="52" t="s">
        <v>44</v>
      </c>
      <c r="D20" s="53" t="s">
        <v>46</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B21" s="39"/>
      <c r="C21" s="52" t="s">
        <v>44</v>
      </c>
      <c r="D21" s="53" t="s">
        <v>47</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48</v>
      </c>
      <c r="D23" s="63"/>
      <c r="E23" s="64" t="s">
        <v>49</v>
      </c>
      <c r="F23" s="42" t="n">
        <v>2</v>
      </c>
      <c r="G23" s="42" t="n">
        <f aca="false">IFERROR(VLOOKUP(E23,AnswerCTBL,2,0),0)</f>
        <v>1</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B24" s="39"/>
      <c r="C24" s="47" t="s">
        <v>44</v>
      </c>
      <c r="D24" s="48" t="s">
        <v>50</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B25" s="39"/>
      <c r="C25" s="52" t="s">
        <v>44</v>
      </c>
      <c r="D25" s="53" t="s">
        <v>51</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B26" s="39"/>
      <c r="C26" s="52" t="s">
        <v>44</v>
      </c>
      <c r="D26" s="53" t="s">
        <v>52</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53</v>
      </c>
      <c r="D28" s="63"/>
      <c r="E28" s="64" t="s">
        <v>49</v>
      </c>
      <c r="F28" s="42" t="n">
        <v>3</v>
      </c>
      <c r="G28" s="42" t="n">
        <f aca="false">IFERROR(VLOOKUP(E28,AnswerCTBL,2,0),0)</f>
        <v>1</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B29" s="39"/>
      <c r="C29" s="47" t="s">
        <v>44</v>
      </c>
      <c r="D29" s="48" t="s">
        <v>54</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B30" s="39"/>
      <c r="C30" s="52" t="s">
        <v>44</v>
      </c>
      <c r="D30" s="53" t="s">
        <v>55</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B31" s="39"/>
      <c r="C31" s="52" t="s">
        <v>44</v>
      </c>
      <c r="D31" s="53" t="s">
        <v>56</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B32" s="39"/>
      <c r="C32" s="52" t="s">
        <v>44</v>
      </c>
      <c r="D32" s="53" t="s">
        <v>57</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58</v>
      </c>
      <c r="C35" s="40" t="s">
        <v>59</v>
      </c>
      <c r="D35" s="40"/>
      <c r="E35" s="41" t="s">
        <v>43</v>
      </c>
      <c r="F35" s="42" t="n">
        <v>4</v>
      </c>
      <c r="G35" s="42" t="n">
        <f aca="false">IFERROR(VLOOKUP(E35,AnswerCTBL,2,0),0)</f>
        <v>0</v>
      </c>
      <c r="H35" s="43" t="n">
        <f aca="false">IFERROR(AVERAGE(G35,G41,G44),0)</f>
        <v>0</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B36" s="39"/>
      <c r="C36" s="47" t="s">
        <v>44</v>
      </c>
      <c r="D36" s="48" t="s">
        <v>60</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B37" s="39"/>
      <c r="C37" s="52" t="s">
        <v>44</v>
      </c>
      <c r="D37" s="53" t="s">
        <v>61</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B38" s="39"/>
      <c r="C38" s="52" t="s">
        <v>44</v>
      </c>
      <c r="D38" s="53" t="s">
        <v>62</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B39" s="39"/>
      <c r="C39" s="52" t="s">
        <v>44</v>
      </c>
      <c r="D39" s="53" t="s">
        <v>63</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64</v>
      </c>
      <c r="D41" s="63"/>
      <c r="E41" s="64" t="s">
        <v>43</v>
      </c>
      <c r="F41" s="42" t="n">
        <v>5</v>
      </c>
      <c r="G41" s="42" t="n">
        <f aca="false">IFERROR(VLOOKUP(E41,AnswerCTBL,2,0),0)</f>
        <v>0</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B42" s="39"/>
      <c r="C42" s="47" t="s">
        <v>44</v>
      </c>
      <c r="D42" s="48" t="s">
        <v>65</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66</v>
      </c>
      <c r="D44" s="69"/>
      <c r="E44" s="64" t="s">
        <v>43</v>
      </c>
      <c r="F44" s="42" t="n">
        <v>6</v>
      </c>
      <c r="G44" s="42" t="n">
        <f aca="false">IFERROR(VLOOKUP(E44,AnswerCTBL,2,0),0)</f>
        <v>0</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B45" s="39"/>
      <c r="C45" s="47" t="s">
        <v>44</v>
      </c>
      <c r="D45" s="48" t="s">
        <v>67</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68</v>
      </c>
      <c r="C48" s="40" t="s">
        <v>69</v>
      </c>
      <c r="D48" s="40"/>
      <c r="E48" s="41" t="s">
        <v>43</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B49" s="39"/>
      <c r="C49" s="47" t="s">
        <v>44</v>
      </c>
      <c r="D49" s="48" t="s">
        <v>70</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B50" s="39"/>
      <c r="C50" s="52" t="s">
        <v>44</v>
      </c>
      <c r="D50" s="53" t="s">
        <v>71</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B51" s="39"/>
      <c r="C51" s="52" t="s">
        <v>44</v>
      </c>
      <c r="D51" s="53" t="s">
        <v>72</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B52" s="39"/>
      <c r="C52" s="52" t="s">
        <v>44</v>
      </c>
      <c r="D52" s="53" t="s">
        <v>73</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B53" s="39"/>
      <c r="C53" s="52" t="s">
        <v>44</v>
      </c>
      <c r="D53" s="53" t="s">
        <v>74</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B54" s="39"/>
      <c r="C54" s="52" t="s">
        <v>44</v>
      </c>
      <c r="D54" s="53" t="s">
        <v>75</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76</v>
      </c>
      <c r="D56" s="63"/>
      <c r="E56" s="64" t="s">
        <v>43</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B57" s="39"/>
      <c r="C57" s="47" t="s">
        <v>44</v>
      </c>
      <c r="D57" s="48" t="s">
        <v>77</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B58" s="39"/>
      <c r="C58" s="52" t="s">
        <v>44</v>
      </c>
      <c r="D58" s="53" t="s">
        <v>78</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B59" s="39"/>
      <c r="C59" s="52" t="s">
        <v>44</v>
      </c>
      <c r="D59" s="53" t="s">
        <v>79</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B61" s="71" t="s">
        <v>80</v>
      </c>
      <c r="C61" s="71"/>
      <c r="D61" s="71"/>
      <c r="E61" s="71" t="s">
        <v>38</v>
      </c>
      <c r="F61" s="71"/>
      <c r="G61" s="71"/>
      <c r="H61" s="72"/>
      <c r="I61" s="38" t="s">
        <v>39</v>
      </c>
      <c r="J61" s="38" t="s">
        <v>40</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81</v>
      </c>
      <c r="C62" s="40" t="s">
        <v>82</v>
      </c>
      <c r="D62" s="40"/>
      <c r="E62" s="41" t="s">
        <v>49</v>
      </c>
      <c r="F62" s="42" t="n">
        <v>9</v>
      </c>
      <c r="G62" s="42" t="n">
        <f aca="false">IFERROR(VLOOKUP(E62,AnswerCTBL,2,0),0)</f>
        <v>1</v>
      </c>
      <c r="H62" s="43" t="n">
        <f aca="false">IFERROR(AVERAGE(G62,G65),0)</f>
        <v>1</v>
      </c>
      <c r="I62" s="44"/>
      <c r="J62" s="45" t="n">
        <f aca="false">SUM(H62,H73,H89)</f>
        <v>2.35</v>
      </c>
      <c r="K62" s="18"/>
      <c r="L62" s="46"/>
      <c r="M62" s="46"/>
      <c r="N62" s="46"/>
      <c r="O62" s="46"/>
      <c r="P62" s="46"/>
      <c r="Q62" s="18"/>
      <c r="R62" s="18"/>
      <c r="S62" s="18"/>
      <c r="T62" s="18"/>
      <c r="U62" s="18"/>
      <c r="V62" s="18"/>
      <c r="W62" s="18"/>
      <c r="X62" s="18"/>
      <c r="Y62" s="18"/>
      <c r="Z62" s="18"/>
    </row>
    <row r="63" customFormat="false" ht="12.75" hidden="false" customHeight="true" outlineLevel="0" collapsed="false">
      <c r="B63" s="73"/>
      <c r="C63" s="47" t="s">
        <v>44</v>
      </c>
      <c r="D63" s="48" t="s">
        <v>83</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84</v>
      </c>
      <c r="D65" s="63"/>
      <c r="E65" s="64" t="s">
        <v>85</v>
      </c>
      <c r="F65" s="42" t="n">
        <v>10</v>
      </c>
      <c r="G65" s="42" t="n">
        <f aca="false">IFERROR(VLOOKUP(E65,AnswerETBL,2,0),0)</f>
        <v>1</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B66" s="73"/>
      <c r="C66" s="47" t="s">
        <v>44</v>
      </c>
      <c r="D66" s="48" t="s">
        <v>86</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B67" s="73"/>
      <c r="C67" s="52" t="s">
        <v>44</v>
      </c>
      <c r="D67" s="53" t="s">
        <v>87</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B68" s="73"/>
      <c r="C68" s="52" t="s">
        <v>44</v>
      </c>
      <c r="D68" s="53" t="s">
        <v>88</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B69" s="73"/>
      <c r="C69" s="52" t="s">
        <v>44</v>
      </c>
      <c r="D69" s="53" t="s">
        <v>89</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B70" s="73"/>
      <c r="C70" s="52" t="s">
        <v>44</v>
      </c>
      <c r="D70" s="53" t="s">
        <v>90</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91</v>
      </c>
      <c r="C73" s="63" t="s">
        <v>92</v>
      </c>
      <c r="D73" s="63"/>
      <c r="E73" s="64" t="s">
        <v>93</v>
      </c>
      <c r="F73" s="42" t="n">
        <v>11</v>
      </c>
      <c r="G73" s="42" t="n">
        <f aca="false">IFERROR(VLOOKUP(E73,AnswerFTBL,2,0),0)</f>
        <v>0.2</v>
      </c>
      <c r="H73" s="65" t="n">
        <f aca="false">IFERROR(AVERAGE(G73,G81),0)</f>
        <v>0.6</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B74" s="77"/>
      <c r="C74" s="47" t="s">
        <v>44</v>
      </c>
      <c r="D74" s="48" t="s">
        <v>94</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B75" s="77"/>
      <c r="C75" s="52" t="s">
        <v>44</v>
      </c>
      <c r="D75" s="53" t="s">
        <v>95</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B76" s="77"/>
      <c r="C76" s="52" t="s">
        <v>44</v>
      </c>
      <c r="D76" s="53" t="s">
        <v>96</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B77" s="77"/>
      <c r="C77" s="52" t="s">
        <v>44</v>
      </c>
      <c r="D77" s="53" t="s">
        <v>97</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B78" s="77"/>
      <c r="C78" s="52" t="s">
        <v>44</v>
      </c>
      <c r="D78" s="53" t="s">
        <v>98</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B79" s="77"/>
      <c r="C79" s="52" t="s">
        <v>44</v>
      </c>
      <c r="D79" s="53" t="s">
        <v>99</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100</v>
      </c>
      <c r="D81" s="63"/>
      <c r="E81" s="64" t="s">
        <v>49</v>
      </c>
      <c r="F81" s="42" t="n">
        <v>12</v>
      </c>
      <c r="G81" s="42" t="n">
        <f aca="false">IFERROR(VLOOKUP(E81,AnswerCTBL,2,0),0)</f>
        <v>1</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B82" s="77"/>
      <c r="C82" s="47" t="s">
        <v>44</v>
      </c>
      <c r="D82" s="48" t="s">
        <v>101</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B83" s="77"/>
      <c r="C83" s="52" t="s">
        <v>44</v>
      </c>
      <c r="D83" s="53" t="s">
        <v>102</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B84" s="77"/>
      <c r="C84" s="52" t="s">
        <v>44</v>
      </c>
      <c r="D84" s="53" t="s">
        <v>103</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B85" s="77"/>
      <c r="C85" s="52" t="s">
        <v>44</v>
      </c>
      <c r="D85" s="53" t="s">
        <v>104</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B86" s="77"/>
      <c r="C86" s="52" t="s">
        <v>44</v>
      </c>
      <c r="D86" s="53" t="s">
        <v>105</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106</v>
      </c>
      <c r="C89" s="40" t="s">
        <v>107</v>
      </c>
      <c r="D89" s="40"/>
      <c r="E89" s="41" t="s">
        <v>49</v>
      </c>
      <c r="F89" s="42" t="n">
        <v>13</v>
      </c>
      <c r="G89" s="42" t="n">
        <f aca="false">IFERROR(VLOOKUP(E89,AnswerCTBL,2,0),0)</f>
        <v>1</v>
      </c>
      <c r="H89" s="65" t="n">
        <f aca="false">IFERROR(AVERAGE(G89,G94),0)</f>
        <v>0.75</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B90" s="39"/>
      <c r="C90" s="47" t="s">
        <v>44</v>
      </c>
      <c r="D90" s="48" t="s">
        <v>108</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B91" s="39"/>
      <c r="C91" s="52" t="s">
        <v>44</v>
      </c>
      <c r="D91" s="53" t="s">
        <v>109</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B92" s="39"/>
      <c r="C92" s="52" t="s">
        <v>44</v>
      </c>
      <c r="D92" s="53" t="s">
        <v>110</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111</v>
      </c>
      <c r="D94" s="63"/>
      <c r="E94" s="64" t="s">
        <v>112</v>
      </c>
      <c r="F94" s="42" t="n">
        <v>14</v>
      </c>
      <c r="G94" s="42" t="n">
        <f aca="false">IFERROR(VLOOKUP(E94,AnswerGTBL,2,0),0)</f>
        <v>0.5</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B95" s="39"/>
      <c r="C95" s="47" t="s">
        <v>44</v>
      </c>
      <c r="D95" s="48" t="s">
        <v>113</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B96" s="39"/>
      <c r="C96" s="52" t="s">
        <v>44</v>
      </c>
      <c r="D96" s="53" t="s">
        <v>114</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B97" s="39"/>
      <c r="C97" s="52" t="s">
        <v>44</v>
      </c>
      <c r="D97" s="53" t="s">
        <v>115</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B99" s="71" t="s">
        <v>116</v>
      </c>
      <c r="C99" s="71"/>
      <c r="D99" s="71"/>
      <c r="E99" s="71" t="s">
        <v>38</v>
      </c>
      <c r="F99" s="71"/>
      <c r="G99" s="71"/>
      <c r="H99" s="72"/>
      <c r="I99" s="38" t="s">
        <v>39</v>
      </c>
      <c r="J99" s="38" t="s">
        <v>40</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117</v>
      </c>
      <c r="C100" s="40" t="s">
        <v>118</v>
      </c>
      <c r="D100" s="40"/>
      <c r="E100" s="41" t="s">
        <v>119</v>
      </c>
      <c r="F100" s="42" t="n">
        <v>15</v>
      </c>
      <c r="G100" s="42" t="n">
        <f aca="false">IFERROR(VLOOKUP(E100,AnswerDTBL,2,0),0)</f>
        <v>0.2</v>
      </c>
      <c r="H100" s="65" t="n">
        <f aca="false">IFERROR(AVERAGE(G100,G105),0)</f>
        <v>0.6</v>
      </c>
      <c r="I100" s="44"/>
      <c r="J100" s="45" t="n">
        <f aca="false">SUM(H100,H111,H124)</f>
        <v>0.7</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B101" s="39"/>
      <c r="C101" s="47" t="s">
        <v>44</v>
      </c>
      <c r="D101" s="48" t="s">
        <v>120</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B102" s="39"/>
      <c r="C102" s="52" t="s">
        <v>44</v>
      </c>
      <c r="D102" s="53" t="s">
        <v>121</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B103" s="39"/>
      <c r="C103" s="52" t="s">
        <v>44</v>
      </c>
      <c r="D103" s="53" t="s">
        <v>122</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123</v>
      </c>
      <c r="D105" s="63"/>
      <c r="E105" s="64" t="s">
        <v>49</v>
      </c>
      <c r="F105" s="42" t="n">
        <v>16</v>
      </c>
      <c r="G105" s="42" t="n">
        <f aca="false">IFERROR(VLOOKUP(E105,AnswerCTBL,2,0),0)</f>
        <v>1</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B106" s="39"/>
      <c r="C106" s="47" t="s">
        <v>44</v>
      </c>
      <c r="D106" s="48" t="s">
        <v>124</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B107" s="39"/>
      <c r="C107" s="52" t="s">
        <v>44</v>
      </c>
      <c r="D107" s="53" t="s">
        <v>125</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B108" s="39"/>
      <c r="C108" s="52" t="s">
        <v>44</v>
      </c>
      <c r="D108" s="53" t="s">
        <v>126</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127</v>
      </c>
      <c r="C111" s="40" t="s">
        <v>128</v>
      </c>
      <c r="D111" s="40"/>
      <c r="E111" s="41" t="s">
        <v>43</v>
      </c>
      <c r="F111" s="42" t="n">
        <v>17</v>
      </c>
      <c r="G111" s="42" t="n">
        <f aca="false">IFERROR(VLOOKUP(E111,AnswerCTBL,2,0),0)</f>
        <v>0</v>
      </c>
      <c r="H111" s="65" t="n">
        <f aca="false">IFERROR(AVERAGE(G111,G118),0)</f>
        <v>0</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B112" s="39"/>
      <c r="C112" s="47" t="s">
        <v>44</v>
      </c>
      <c r="D112" s="48" t="s">
        <v>129</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B113" s="39"/>
      <c r="C113" s="52" t="s">
        <v>44</v>
      </c>
      <c r="D113" s="53" t="s">
        <v>130</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B114" s="39"/>
      <c r="C114" s="52" t="s">
        <v>44</v>
      </c>
      <c r="D114" s="53" t="s">
        <v>131</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B115" s="39"/>
      <c r="C115" s="52" t="s">
        <v>44</v>
      </c>
      <c r="D115" s="53" t="s">
        <v>132</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B116" s="39"/>
      <c r="C116" s="52" t="s">
        <v>44</v>
      </c>
      <c r="D116" s="53" t="s">
        <v>133</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134</v>
      </c>
      <c r="D118" s="63"/>
      <c r="E118" s="64" t="s">
        <v>43</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B119" s="39"/>
      <c r="C119" s="47" t="s">
        <v>44</v>
      </c>
      <c r="D119" s="48" t="s">
        <v>135</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B120" s="39"/>
      <c r="C120" s="52" t="s">
        <v>44</v>
      </c>
      <c r="D120" s="53" t="s">
        <v>136</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B121" s="39"/>
      <c r="C121" s="52" t="s">
        <v>44</v>
      </c>
      <c r="D121" s="53" t="s">
        <v>137</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138</v>
      </c>
      <c r="C124" s="40" t="s">
        <v>139</v>
      </c>
      <c r="D124" s="40"/>
      <c r="E124" s="41" t="s">
        <v>43</v>
      </c>
      <c r="F124" s="42" t="n">
        <v>19</v>
      </c>
      <c r="G124" s="42" t="n">
        <f aca="false">IFERROR(VLOOKUP(E124,AnswerFTBL,2,0),0)</f>
        <v>0</v>
      </c>
      <c r="H124" s="65" t="n">
        <f aca="false">IFERROR(AVERAGE(G124,G130),0)</f>
        <v>0.1</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B125" s="39"/>
      <c r="C125" s="47" t="s">
        <v>44</v>
      </c>
      <c r="D125" s="48" t="s">
        <v>140</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B126" s="39"/>
      <c r="C126" s="52" t="s">
        <v>44</v>
      </c>
      <c r="D126" s="53" t="s">
        <v>141</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B127" s="39"/>
      <c r="C127" s="52" t="s">
        <v>44</v>
      </c>
      <c r="D127" s="53" t="s">
        <v>142</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B128" s="39"/>
      <c r="C128" s="52" t="s">
        <v>44</v>
      </c>
      <c r="D128" s="53" t="s">
        <v>143</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144</v>
      </c>
      <c r="D130" s="63"/>
      <c r="E130" s="64" t="s">
        <v>119</v>
      </c>
      <c r="F130" s="42" t="n">
        <v>20</v>
      </c>
      <c r="G130" s="42" t="n">
        <f aca="false">IFERROR(VLOOKUP(E130,AnswerDTBL,2,0),0)</f>
        <v>0.2</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44</v>
      </c>
      <c r="D131" s="48" t="s">
        <v>145</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44</v>
      </c>
      <c r="D132" s="53" t="s">
        <v>146</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44</v>
      </c>
      <c r="D133" s="53" t="s">
        <v>147</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44</v>
      </c>
      <c r="D134" s="53" t="s">
        <v>148</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149</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150</v>
      </c>
      <c r="C137" s="80"/>
      <c r="D137" s="80"/>
      <c r="E137" s="80" t="s">
        <v>38</v>
      </c>
      <c r="F137" s="80"/>
      <c r="G137" s="80"/>
      <c r="H137" s="81"/>
      <c r="I137" s="82" t="s">
        <v>39</v>
      </c>
      <c r="J137" s="82" t="s">
        <v>40</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151</v>
      </c>
      <c r="C138" s="40" t="s">
        <v>152</v>
      </c>
      <c r="D138" s="40"/>
      <c r="E138" s="41" t="s">
        <v>49</v>
      </c>
      <c r="F138" s="42" t="n">
        <v>1</v>
      </c>
      <c r="G138" s="42" t="n">
        <f aca="false">IFERROR(VLOOKUP(E138,AnswerCTBL,2,0),0)</f>
        <v>1</v>
      </c>
      <c r="H138" s="65" t="n">
        <f aca="false">IFERROR(AVERAGE(G138,G144),0)</f>
        <v>1</v>
      </c>
      <c r="I138" s="84"/>
      <c r="J138" s="85" t="n">
        <f aca="false">SUM(H138,H150,H162)</f>
        <v>1.43333333333333</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44</v>
      </c>
      <c r="D139" s="48" t="s">
        <v>153</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44</v>
      </c>
      <c r="D140" s="53" t="s">
        <v>154</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44</v>
      </c>
      <c r="D141" s="53" t="s">
        <v>155</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44</v>
      </c>
      <c r="D142" s="53" t="s">
        <v>156</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157</v>
      </c>
      <c r="D144" s="63"/>
      <c r="E144" s="64" t="s">
        <v>49</v>
      </c>
      <c r="F144" s="42" t="n">
        <v>2</v>
      </c>
      <c r="G144" s="42" t="n">
        <f aca="false">IFERROR(VLOOKUP(E144,AnswerCTBL,2,0),0)</f>
        <v>1</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44</v>
      </c>
      <c r="D145" s="48" t="s">
        <v>158</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44</v>
      </c>
      <c r="D146" s="53" t="s">
        <v>159</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44</v>
      </c>
      <c r="D147" s="53" t="s">
        <v>160</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161</v>
      </c>
      <c r="C150" s="40" t="s">
        <v>162</v>
      </c>
      <c r="D150" s="40"/>
      <c r="E150" s="41" t="s">
        <v>43</v>
      </c>
      <c r="F150" s="42" t="n">
        <v>3</v>
      </c>
      <c r="G150" s="42" t="n">
        <f aca="false">IFERROR(VLOOKUP(E150,AnswerCTBL,2,0),0)</f>
        <v>0</v>
      </c>
      <c r="H150" s="65" t="n">
        <f aca="false">IFERROR(AVERAGE(G150,G154,G158),0)</f>
        <v>0.333333333333333</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44</v>
      </c>
      <c r="D151" s="48" t="s">
        <v>163</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44</v>
      </c>
      <c r="D152" s="53" t="s">
        <v>164</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165</v>
      </c>
      <c r="D154" s="63"/>
      <c r="E154" s="64" t="s">
        <v>43</v>
      </c>
      <c r="F154" s="42" t="n">
        <v>4</v>
      </c>
      <c r="G154" s="42" t="n">
        <f aca="false">IFERROR(VLOOKUP(E154,AnswerCTBL,2,0),0)</f>
        <v>0</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44</v>
      </c>
      <c r="D155" s="48" t="s">
        <v>166</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44</v>
      </c>
      <c r="D156" s="53" t="s">
        <v>167</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168</v>
      </c>
      <c r="D158" s="63"/>
      <c r="E158" s="64" t="s">
        <v>49</v>
      </c>
      <c r="F158" s="42" t="n">
        <v>5</v>
      </c>
      <c r="G158" s="42" t="n">
        <f aca="false">IFERROR(VLOOKUP(E158,AnswerCTBL,2,0),0)</f>
        <v>1</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44</v>
      </c>
      <c r="D159" s="48" t="s">
        <v>169</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170</v>
      </c>
      <c r="C162" s="40" t="s">
        <v>171</v>
      </c>
      <c r="D162" s="40"/>
      <c r="E162" s="41" t="s">
        <v>172</v>
      </c>
      <c r="F162" s="42" t="n">
        <v>6</v>
      </c>
      <c r="G162" s="42" t="n">
        <f aca="false">IFERROR(VLOOKUP(E162,AnswerCTBL,2,0),0)</f>
        <v>0.2</v>
      </c>
      <c r="H162" s="65" t="n">
        <f aca="false">IFERROR(AVERAGE(G162,G166),0)</f>
        <v>0.1</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44</v>
      </c>
      <c r="D163" s="48" t="s">
        <v>173</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44</v>
      </c>
      <c r="D164" s="53" t="s">
        <v>174</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175</v>
      </c>
      <c r="D166" s="63"/>
      <c r="E166" s="64" t="s">
        <v>43</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44</v>
      </c>
      <c r="D167" s="48" t="s">
        <v>176</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44</v>
      </c>
      <c r="D168" s="53" t="s">
        <v>177</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44</v>
      </c>
      <c r="D169" s="53" t="s">
        <v>178</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44</v>
      </c>
      <c r="D170" s="53" t="s">
        <v>179</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180</v>
      </c>
      <c r="C172" s="86"/>
      <c r="D172" s="86"/>
      <c r="E172" s="86" t="s">
        <v>38</v>
      </c>
      <c r="F172" s="86"/>
      <c r="G172" s="86"/>
      <c r="H172" s="87"/>
      <c r="I172" s="82" t="s">
        <v>39</v>
      </c>
      <c r="J172" s="82" t="s">
        <v>40</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181</v>
      </c>
      <c r="C173" s="40" t="s">
        <v>182</v>
      </c>
      <c r="D173" s="40"/>
      <c r="E173" s="41" t="s">
        <v>49</v>
      </c>
      <c r="F173" s="42" t="n">
        <v>8</v>
      </c>
      <c r="G173" s="42" t="n">
        <f aca="false">IFERROR(VLOOKUP(E173,AnswerCTBL,2,0),0)</f>
        <v>1</v>
      </c>
      <c r="H173" s="65" t="n">
        <f aca="false">IFERROR(AVERAGE(G173,G179),0)</f>
        <v>1</v>
      </c>
      <c r="I173" s="44"/>
      <c r="J173" s="85" t="n">
        <f aca="false">SUM(H173,H185,H196)</f>
        <v>2.1</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44</v>
      </c>
      <c r="D174" s="48" t="s">
        <v>183</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44</v>
      </c>
      <c r="D175" s="53" t="s">
        <v>184</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44</v>
      </c>
      <c r="D176" s="53" t="s">
        <v>185</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44</v>
      </c>
      <c r="D177" s="53" t="s">
        <v>186</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187</v>
      </c>
      <c r="D179" s="63"/>
      <c r="E179" s="64" t="s">
        <v>188</v>
      </c>
      <c r="F179" s="42" t="n">
        <v>9</v>
      </c>
      <c r="G179" s="42" t="n">
        <f aca="false">IFERROR(VLOOKUP(E179,AnswerFTBL,2,0),0)</f>
        <v>1</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44</v>
      </c>
      <c r="D180" s="48" t="s">
        <v>189</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44</v>
      </c>
      <c r="D181" s="53" t="s">
        <v>190</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44</v>
      </c>
      <c r="D182" s="53" t="s">
        <v>191</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192</v>
      </c>
      <c r="C185" s="40" t="s">
        <v>193</v>
      </c>
      <c r="D185" s="40"/>
      <c r="E185" s="41" t="s">
        <v>49</v>
      </c>
      <c r="F185" s="42" t="n">
        <v>10</v>
      </c>
      <c r="G185" s="42" t="n">
        <f aca="false">IFERROR(VLOOKUP(E185,AnswerCTBL,2,0),0)</f>
        <v>1</v>
      </c>
      <c r="H185" s="65" t="n">
        <f aca="false">IFERROR(AVERAGE(G185,G192),0)</f>
        <v>1</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44</v>
      </c>
      <c r="D186" s="48" t="s">
        <v>194</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44</v>
      </c>
      <c r="D187" s="53" t="s">
        <v>195</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44</v>
      </c>
      <c r="D188" s="53" t="s">
        <v>196</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44</v>
      </c>
      <c r="D189" s="53" t="s">
        <v>197</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44</v>
      </c>
      <c r="D190" s="53" t="s">
        <v>198</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199</v>
      </c>
      <c r="D192" s="63"/>
      <c r="E192" s="64" t="s">
        <v>49</v>
      </c>
      <c r="F192" s="42" t="n">
        <v>11</v>
      </c>
      <c r="G192" s="42" t="n">
        <f aca="false">IFERROR(VLOOKUP(E192,AnswerCTBL,2,0),0)</f>
        <v>1</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44</v>
      </c>
      <c r="D193" s="48" t="s">
        <v>200</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201</v>
      </c>
      <c r="C196" s="40" t="s">
        <v>202</v>
      </c>
      <c r="D196" s="40"/>
      <c r="E196" s="41" t="s">
        <v>43</v>
      </c>
      <c r="F196" s="42" t="n">
        <v>12</v>
      </c>
      <c r="G196" s="42" t="n">
        <f aca="false">IFERROR(VLOOKUP(E196,AnswerCTBL,2,0),0)</f>
        <v>0</v>
      </c>
      <c r="H196" s="65" t="n">
        <f aca="false">IFERROR(AVERAGE(G196,G199),0)</f>
        <v>0.1</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44</v>
      </c>
      <c r="D197" s="48" t="s">
        <v>203</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204</v>
      </c>
      <c r="D199" s="63"/>
      <c r="E199" s="64" t="s">
        <v>119</v>
      </c>
      <c r="F199" s="42" t="n">
        <v>13</v>
      </c>
      <c r="G199" s="42" t="n">
        <f aca="false">IFERROR(VLOOKUP(E199,AnswerDTBL,2,0),0)</f>
        <v>0.2</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44</v>
      </c>
      <c r="D200" s="48" t="s">
        <v>205</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44</v>
      </c>
      <c r="D201" s="53" t="s">
        <v>206</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44</v>
      </c>
      <c r="D202" s="53" t="s">
        <v>207</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44</v>
      </c>
      <c r="D203" s="53" t="s">
        <v>208</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209</v>
      </c>
      <c r="C205" s="86"/>
      <c r="D205" s="86"/>
      <c r="E205" s="86" t="s">
        <v>38</v>
      </c>
      <c r="F205" s="86"/>
      <c r="G205" s="86"/>
      <c r="H205" s="87"/>
      <c r="I205" s="82" t="s">
        <v>39</v>
      </c>
      <c r="J205" s="82" t="s">
        <v>40</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210</v>
      </c>
      <c r="C206" s="40" t="s">
        <v>211</v>
      </c>
      <c r="D206" s="40"/>
      <c r="E206" s="41" t="s">
        <v>188</v>
      </c>
      <c r="F206" s="42" t="n">
        <v>14</v>
      </c>
      <c r="G206" s="42" t="n">
        <f aca="false">IFERROR(VLOOKUP(E206,AnswerFTBL,2,0),0)</f>
        <v>1</v>
      </c>
      <c r="H206" s="65" t="n">
        <f aca="false">IFERROR(AVERAGE(G206,G211),0)</f>
        <v>1</v>
      </c>
      <c r="I206" s="44"/>
      <c r="J206" s="85" t="n">
        <f aca="false">SUM(H206,H216,H229)</f>
        <v>2</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44</v>
      </c>
      <c r="D207" s="48" t="s">
        <v>212</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44</v>
      </c>
      <c r="D208" s="53" t="s">
        <v>213</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44</v>
      </c>
      <c r="D209" s="53" t="s">
        <v>214</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215</v>
      </c>
      <c r="D211" s="63"/>
      <c r="E211" s="64" t="s">
        <v>49</v>
      </c>
      <c r="F211" s="42" t="n">
        <v>15</v>
      </c>
      <c r="G211" s="42" t="n">
        <f aca="false">IFERROR(VLOOKUP(E211,AnswerCTBL,2,0),0)</f>
        <v>1</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44</v>
      </c>
      <c r="D212" s="48" t="s">
        <v>216</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44</v>
      </c>
      <c r="D213" s="53" t="s">
        <v>217</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218</v>
      </c>
      <c r="C216" s="40" t="s">
        <v>219</v>
      </c>
      <c r="D216" s="40"/>
      <c r="E216" s="41" t="s">
        <v>112</v>
      </c>
      <c r="F216" s="42" t="n">
        <v>16</v>
      </c>
      <c r="G216" s="42" t="n">
        <f aca="false">IFERROR(VLOOKUP(E216,AnswerGTBL,2,0),0)</f>
        <v>0.5</v>
      </c>
      <c r="H216" s="65" t="n">
        <f aca="false">IFERROR(AVERAGE(G216,G223),0)</f>
        <v>0.5</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44</v>
      </c>
      <c r="D217" s="48" t="s">
        <v>220</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44</v>
      </c>
      <c r="D218" s="53" t="s">
        <v>221</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44</v>
      </c>
      <c r="D219" s="53" t="s">
        <v>222</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44</v>
      </c>
      <c r="D220" s="53" t="s">
        <v>223</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44</v>
      </c>
      <c r="D221" s="53" t="s">
        <v>224</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225</v>
      </c>
      <c r="D223" s="63"/>
      <c r="E223" s="64" t="s">
        <v>226</v>
      </c>
      <c r="F223" s="42" t="n">
        <v>17</v>
      </c>
      <c r="G223" s="42" t="n">
        <f aca="false">IFERROR(VLOOKUP(E223,AnswerFTBL,2,0),0)</f>
        <v>0.5</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44</v>
      </c>
      <c r="D224" s="48" t="s">
        <v>227</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44</v>
      </c>
      <c r="D225" s="53" t="s">
        <v>228</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44</v>
      </c>
      <c r="D226" s="53" t="s">
        <v>229</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230</v>
      </c>
      <c r="C229" s="40" t="s">
        <v>231</v>
      </c>
      <c r="D229" s="40"/>
      <c r="E229" s="41" t="s">
        <v>49</v>
      </c>
      <c r="F229" s="42" t="n">
        <v>18</v>
      </c>
      <c r="G229" s="42" t="n">
        <f aca="false">IFERROR(VLOOKUP(E229,AnswerCTBL,2,0),0)</f>
        <v>1</v>
      </c>
      <c r="H229" s="65" t="n">
        <f aca="false">IFERROR(AVERAGE(G229,G233),0)</f>
        <v>0.5</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44</v>
      </c>
      <c r="D230" s="48" t="s">
        <v>232</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44</v>
      </c>
      <c r="D231" s="53" t="s">
        <v>233</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234</v>
      </c>
      <c r="D233" s="63"/>
      <c r="E233" s="64" t="s">
        <v>43</v>
      </c>
      <c r="F233" s="42" t="n">
        <v>19</v>
      </c>
      <c r="G233" s="42" t="n">
        <f aca="false">IFERROR(VLOOKUP(E233,AnswerDTBL,2,0),0)</f>
        <v>0</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44</v>
      </c>
      <c r="D234" s="48" t="s">
        <v>235</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44</v>
      </c>
      <c r="D235" s="53" t="s">
        <v>236</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237</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238</v>
      </c>
      <c r="C238" s="89"/>
      <c r="D238" s="89"/>
      <c r="E238" s="89" t="s">
        <v>38</v>
      </c>
      <c r="F238" s="89"/>
      <c r="G238" s="89"/>
      <c r="H238" s="90"/>
      <c r="I238" s="91" t="s">
        <v>39</v>
      </c>
      <c r="J238" s="91" t="s">
        <v>40</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239</v>
      </c>
      <c r="C239" s="40" t="s">
        <v>240</v>
      </c>
      <c r="D239" s="40"/>
      <c r="E239" s="41" t="s">
        <v>43</v>
      </c>
      <c r="F239" s="42" t="n">
        <v>1</v>
      </c>
      <c r="G239" s="42" t="n">
        <f aca="false">IFERROR(VLOOKUP(E239,AnswerCTBL,2,0),0)</f>
        <v>0</v>
      </c>
      <c r="H239" s="65" t="n">
        <f aca="false">IFERROR(AVERAGE(G239,G247),0)</f>
        <v>0</v>
      </c>
      <c r="I239" s="44"/>
      <c r="J239" s="93" t="n">
        <f aca="false">SUM(H239,H254,H265)</f>
        <v>1</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44</v>
      </c>
      <c r="D240" s="48" t="s">
        <v>241</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44</v>
      </c>
      <c r="D241" s="53" t="s">
        <v>242</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44</v>
      </c>
      <c r="D242" s="53" t="s">
        <v>243</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44</v>
      </c>
      <c r="D243" s="53" t="s">
        <v>244</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44</v>
      </c>
      <c r="D244" s="53" t="s">
        <v>245</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44</v>
      </c>
      <c r="D245" s="53" t="s">
        <v>246</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247</v>
      </c>
      <c r="D247" s="63"/>
      <c r="E247" s="64" t="s">
        <v>43</v>
      </c>
      <c r="F247" s="42" t="n">
        <v>2</v>
      </c>
      <c r="G247" s="42" t="n">
        <f aca="false">IFERROR(VLOOKUP(E247,AnswerCTBL,2,0),0)</f>
        <v>0</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44</v>
      </c>
      <c r="D248" s="48" t="s">
        <v>248</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44</v>
      </c>
      <c r="D249" s="53" t="s">
        <v>249</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44</v>
      </c>
      <c r="D250" s="53" t="s">
        <v>250</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44</v>
      </c>
      <c r="D251" s="53" t="s">
        <v>251</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252</v>
      </c>
      <c r="C254" s="40" t="s">
        <v>253</v>
      </c>
      <c r="D254" s="40"/>
      <c r="E254" s="41" t="s">
        <v>49</v>
      </c>
      <c r="F254" s="42" t="n">
        <v>3</v>
      </c>
      <c r="G254" s="42" t="n">
        <f aca="false">IFERROR(VLOOKUP(E254,AnswerCTBL,2,0),0)</f>
        <v>1</v>
      </c>
      <c r="H254" s="65" t="n">
        <f aca="false">IFERROR(AVERAGE(G254,G259),0)</f>
        <v>1</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44</v>
      </c>
      <c r="D255" s="48" t="s">
        <v>254</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44</v>
      </c>
      <c r="D256" s="53" t="s">
        <v>255</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44</v>
      </c>
      <c r="D257" s="53" t="s">
        <v>256</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257</v>
      </c>
      <c r="D259" s="63"/>
      <c r="E259" s="64" t="s">
        <v>258</v>
      </c>
      <c r="F259" s="42" t="n">
        <v>4</v>
      </c>
      <c r="G259" s="42" t="n">
        <f aca="false">IFERROR(VLOOKUP(E259,AnswerBTBL,2,0),0)</f>
        <v>1</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44</v>
      </c>
      <c r="D260" s="48" t="s">
        <v>259</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44</v>
      </c>
      <c r="D261" s="53" t="s">
        <v>260</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44</v>
      </c>
      <c r="D262" s="53" t="s">
        <v>261</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262</v>
      </c>
      <c r="C265" s="40" t="s">
        <v>263</v>
      </c>
      <c r="D265" s="40"/>
      <c r="E265" s="41" t="s">
        <v>43</v>
      </c>
      <c r="F265" s="42" t="n">
        <v>5</v>
      </c>
      <c r="G265" s="42" t="n">
        <f aca="false">IFERROR(VLOOKUP(E265,AnswerCTBL,2,0),0)</f>
        <v>0</v>
      </c>
      <c r="H265" s="65" t="n">
        <f aca="false">IFERROR(AVERAGE(G265,G270),0)</f>
        <v>0</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44</v>
      </c>
      <c r="D266" s="48" t="s">
        <v>264</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44</v>
      </c>
      <c r="D267" s="53" t="s">
        <v>265</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44</v>
      </c>
      <c r="D268" s="53" t="s">
        <v>266</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267</v>
      </c>
      <c r="D270" s="63"/>
      <c r="E270" s="64" t="s">
        <v>43</v>
      </c>
      <c r="F270" s="42" t="n">
        <v>6</v>
      </c>
      <c r="G270" s="42" t="n">
        <f aca="false">IFERROR(VLOOKUP(E270,AnswerFTBL,2,0),0)</f>
        <v>0</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44</v>
      </c>
      <c r="D271" s="48" t="s">
        <v>268</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44</v>
      </c>
      <c r="D272" s="53" t="s">
        <v>269</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44</v>
      </c>
      <c r="D273" s="53" t="s">
        <v>270</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44</v>
      </c>
      <c r="D274" s="53" t="s">
        <v>271</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272</v>
      </c>
      <c r="C276" s="94"/>
      <c r="D276" s="94"/>
      <c r="E276" s="94" t="s">
        <v>38</v>
      </c>
      <c r="F276" s="94"/>
      <c r="G276" s="94"/>
      <c r="H276" s="95"/>
      <c r="I276" s="91" t="s">
        <v>39</v>
      </c>
      <c r="J276" s="91" t="s">
        <v>40</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273</v>
      </c>
      <c r="C277" s="40" t="s">
        <v>274</v>
      </c>
      <c r="D277" s="40"/>
      <c r="E277" s="41" t="s">
        <v>112</v>
      </c>
      <c r="F277" s="42" t="n">
        <v>7</v>
      </c>
      <c r="G277" s="42" t="n">
        <f aca="false">IFERROR(VLOOKUP(E277,AnswerGTBL,2,0),0)</f>
        <v>0.5</v>
      </c>
      <c r="H277" s="65" t="n">
        <f aca="false">IFERROR(AVERAGE(G277,G281),0)</f>
        <v>0.25</v>
      </c>
      <c r="I277" s="44"/>
      <c r="J277" s="93" t="n">
        <f aca="false">SUM(H277,H287,H296)</f>
        <v>0.75</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44</v>
      </c>
      <c r="D278" s="48" t="s">
        <v>275</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44</v>
      </c>
      <c r="D279" s="53" t="s">
        <v>276</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277</v>
      </c>
      <c r="D281" s="63"/>
      <c r="E281" s="64" t="s">
        <v>43</v>
      </c>
      <c r="F281" s="42" t="n">
        <v>8</v>
      </c>
      <c r="G281" s="42" t="n">
        <f aca="false">IFERROR(VLOOKUP(E281,AnswerCTBL,2,0),0)</f>
        <v>0</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44</v>
      </c>
      <c r="D282" s="48" t="s">
        <v>278</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44</v>
      </c>
      <c r="D283" s="53" t="s">
        <v>279</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44</v>
      </c>
      <c r="D284" s="53" t="s">
        <v>280</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281</v>
      </c>
      <c r="C287" s="40" t="s">
        <v>282</v>
      </c>
      <c r="D287" s="40"/>
      <c r="E287" s="41" t="s">
        <v>188</v>
      </c>
      <c r="F287" s="42" t="n">
        <v>9</v>
      </c>
      <c r="G287" s="42" t="n">
        <f aca="false">IFERROR(VLOOKUP(E287,AnswerFTBL,2,0),0)</f>
        <v>1</v>
      </c>
      <c r="H287" s="65" t="n">
        <f aca="false">IFERROR(AVERAGE(G287,G291),0)</f>
        <v>0.5</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44</v>
      </c>
      <c r="D288" s="48" t="s">
        <v>283</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44</v>
      </c>
      <c r="D289" s="53" t="s">
        <v>284</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285</v>
      </c>
      <c r="D291" s="63"/>
      <c r="E291" s="64" t="s">
        <v>43</v>
      </c>
      <c r="F291" s="42" t="n">
        <v>10</v>
      </c>
      <c r="G291" s="42" t="n">
        <f aca="false">IFERROR(VLOOKUP(E291,AnswerCTBL,2,0),0)</f>
        <v>0</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44</v>
      </c>
      <c r="D292" s="48" t="s">
        <v>286</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44</v>
      </c>
      <c r="D293" s="53" t="s">
        <v>287</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288</v>
      </c>
      <c r="C296" s="40" t="s">
        <v>289</v>
      </c>
      <c r="D296" s="40"/>
      <c r="E296" s="41" t="s">
        <v>43</v>
      </c>
      <c r="F296" s="42" t="n">
        <v>11</v>
      </c>
      <c r="G296" s="42" t="n">
        <f aca="false">IFERROR(VLOOKUP(E296,AnswerGTBL,2,0),0)</f>
        <v>0</v>
      </c>
      <c r="H296" s="65" t="n">
        <f aca="false">IFERROR(AVERAGE(G296,G299),0)</f>
        <v>0</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44</v>
      </c>
      <c r="D297" s="48" t="s">
        <v>290</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291</v>
      </c>
      <c r="D299" s="63"/>
      <c r="E299" s="64" t="s">
        <v>43</v>
      </c>
      <c r="F299" s="42" t="n">
        <v>12</v>
      </c>
      <c r="G299" s="42" t="n">
        <f aca="false">IFERROR(VLOOKUP(E299,AnswerFTBL,2,0),0)</f>
        <v>0</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44</v>
      </c>
      <c r="D300" s="48" t="s">
        <v>292</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44</v>
      </c>
      <c r="D301" s="53" t="s">
        <v>293</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294</v>
      </c>
      <c r="C303" s="94"/>
      <c r="D303" s="94"/>
      <c r="E303" s="94" t="s">
        <v>38</v>
      </c>
      <c r="F303" s="94"/>
      <c r="G303" s="94"/>
      <c r="H303" s="95"/>
      <c r="I303" s="91" t="s">
        <v>39</v>
      </c>
      <c r="J303" s="91" t="s">
        <v>40</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295</v>
      </c>
      <c r="C304" s="40" t="s">
        <v>296</v>
      </c>
      <c r="D304" s="40"/>
      <c r="E304" s="41" t="s">
        <v>43</v>
      </c>
      <c r="F304" s="42" t="n">
        <v>13</v>
      </c>
      <c r="G304" s="42" t="n">
        <f aca="false">IFERROR(VLOOKUP(E304,AnswerCTBL,2,0),0)</f>
        <v>0</v>
      </c>
      <c r="H304" s="65" t="n">
        <f aca="false">IFERROR(AVERAGE(G304,G309,G314),0)</f>
        <v>0</v>
      </c>
      <c r="I304" s="44"/>
      <c r="J304" s="93" t="n">
        <f aca="false">SUM(H304,H320,H329)</f>
        <v>0</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44</v>
      </c>
      <c r="D305" s="48" t="s">
        <v>297</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44</v>
      </c>
      <c r="D306" s="53" t="s">
        <v>298</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44</v>
      </c>
      <c r="D307" s="53" t="s">
        <v>299</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300</v>
      </c>
      <c r="D309" s="63"/>
      <c r="E309" s="64" t="s">
        <v>43</v>
      </c>
      <c r="F309" s="42" t="n">
        <v>14</v>
      </c>
      <c r="G309" s="42" t="n">
        <f aca="false">IFERROR(VLOOKUP(E309,AnswerCTBL,2,0),0)</f>
        <v>0</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44</v>
      </c>
      <c r="D310" s="48" t="s">
        <v>301</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44</v>
      </c>
      <c r="D311" s="53" t="s">
        <v>302</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44</v>
      </c>
      <c r="D312" s="53" t="s">
        <v>303</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304</v>
      </c>
      <c r="D314" s="63"/>
      <c r="E314" s="64" t="s">
        <v>43</v>
      </c>
      <c r="F314" s="42" t="n">
        <v>15</v>
      </c>
      <c r="G314" s="42" t="n">
        <f aca="false">IFERROR(VLOOKUP(E314,AnswerBTBL,2,0),0)</f>
        <v>0</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44</v>
      </c>
      <c r="D315" s="48" t="s">
        <v>305</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44</v>
      </c>
      <c r="D316" s="53" t="s">
        <v>306</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44</v>
      </c>
      <c r="D317" s="53" t="s">
        <v>307</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308</v>
      </c>
      <c r="C320" s="40" t="s">
        <v>309</v>
      </c>
      <c r="D320" s="40"/>
      <c r="E320" s="41" t="s">
        <v>43</v>
      </c>
      <c r="F320" s="42" t="n">
        <v>16</v>
      </c>
      <c r="G320" s="42" t="n">
        <f aca="false">IFERROR(VLOOKUP(E320,AnswerCTBL,2,0),0)</f>
        <v>0</v>
      </c>
      <c r="H320" s="65" t="n">
        <f aca="false">IFERROR(AVERAGE(G320,G324),0)</f>
        <v>0</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44</v>
      </c>
      <c r="D321" s="48" t="s">
        <v>310</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44</v>
      </c>
      <c r="D322" s="53" t="s">
        <v>311</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312</v>
      </c>
      <c r="D324" s="63"/>
      <c r="E324" s="64" t="s">
        <v>43</v>
      </c>
      <c r="F324" s="42" t="n">
        <v>17</v>
      </c>
      <c r="G324" s="42" t="n">
        <f aca="false">IFERROR(VLOOKUP(E324,AnswerCTBL,2,0),0)</f>
        <v>0</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44</v>
      </c>
      <c r="D325" s="48" t="s">
        <v>313</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44</v>
      </c>
      <c r="D326" s="53" t="s">
        <v>314</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315</v>
      </c>
      <c r="C329" s="40" t="s">
        <v>316</v>
      </c>
      <c r="D329" s="40"/>
      <c r="E329" s="41" t="s">
        <v>43</v>
      </c>
      <c r="F329" s="42" t="n">
        <v>18</v>
      </c>
      <c r="G329" s="42" t="n">
        <f aca="false">IFERROR(VLOOKUP(E329,AnswerCTBL,2,0),0)</f>
        <v>0</v>
      </c>
      <c r="H329" s="65" t="n">
        <f aca="false">IFERROR(AVERAGE(G329,G332),0)</f>
        <v>0</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44</v>
      </c>
      <c r="D330" s="48" t="s">
        <v>317</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318</v>
      </c>
      <c r="D332" s="63"/>
      <c r="E332" s="64" t="s">
        <v>43</v>
      </c>
      <c r="F332" s="42" t="n">
        <v>19</v>
      </c>
      <c r="G332" s="42" t="n">
        <f aca="false">IFERROR(VLOOKUP(E332,AnswerFTBL,2,0),0)</f>
        <v>0</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44</v>
      </c>
      <c r="D333" s="48" t="s">
        <v>319</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44</v>
      </c>
      <c r="D334" s="53" t="s">
        <v>320</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321</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322</v>
      </c>
      <c r="C337" s="97"/>
      <c r="D337" s="97"/>
      <c r="E337" s="97" t="s">
        <v>38</v>
      </c>
      <c r="F337" s="97"/>
      <c r="G337" s="97"/>
      <c r="H337" s="98"/>
      <c r="I337" s="99" t="s">
        <v>39</v>
      </c>
      <c r="J337" s="99" t="s">
        <v>40</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323</v>
      </c>
      <c r="C338" s="40" t="s">
        <v>324</v>
      </c>
      <c r="D338" s="40"/>
      <c r="E338" s="41" t="s">
        <v>43</v>
      </c>
      <c r="F338" s="42" t="n">
        <v>1</v>
      </c>
      <c r="G338" s="42" t="n">
        <f aca="false">IFERROR(VLOOKUP(E338,AnswerCTBL,2,0),0)</f>
        <v>0</v>
      </c>
      <c r="H338" s="65" t="n">
        <f aca="false">IFERROR(AVERAGE(G338,G342,G346),0)</f>
        <v>0</v>
      </c>
      <c r="I338" s="44"/>
      <c r="J338" s="101" t="n">
        <f aca="false">SUM(H338,H350,H364)</f>
        <v>1</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44</v>
      </c>
      <c r="D339" s="48" t="s">
        <v>325</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44</v>
      </c>
      <c r="D340" s="53" t="s">
        <v>326</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327</v>
      </c>
      <c r="D342" s="63"/>
      <c r="E342" s="64" t="s">
        <v>43</v>
      </c>
      <c r="F342" s="42" t="n">
        <v>2</v>
      </c>
      <c r="G342" s="42" t="n">
        <f aca="false">IFERROR(VLOOKUP(E342,AnswerATBL,2,0),0)</f>
        <v>0</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44</v>
      </c>
      <c r="D343" s="48" t="s">
        <v>328</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44</v>
      </c>
      <c r="D344" s="53" t="s">
        <v>329</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330</v>
      </c>
      <c r="D346" s="63"/>
      <c r="E346" s="64" t="s">
        <v>43</v>
      </c>
      <c r="F346" s="42" t="n">
        <v>3</v>
      </c>
      <c r="G346" s="42" t="n">
        <f aca="false">IFERROR(VLOOKUP(E346,AnswerCTBL,2,0),0)</f>
        <v>0</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44</v>
      </c>
      <c r="D347" s="48" t="s">
        <v>331</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332</v>
      </c>
      <c r="C350" s="40" t="s">
        <v>333</v>
      </c>
      <c r="D350" s="40"/>
      <c r="E350" s="41" t="s">
        <v>43</v>
      </c>
      <c r="F350" s="42" t="n">
        <v>4</v>
      </c>
      <c r="G350" s="42" t="n">
        <f aca="false">IFERROR(VLOOKUP(E350,AnswerGTBL,2,0),0)</f>
        <v>0</v>
      </c>
      <c r="H350" s="65" t="n">
        <f aca="false">IFERROR(AVERAGE(G350,G360),0)</f>
        <v>0.5</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44</v>
      </c>
      <c r="D351" s="48" t="s">
        <v>334</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44</v>
      </c>
      <c r="D352" s="53" t="s">
        <v>335</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44</v>
      </c>
      <c r="D353" s="53" t="s">
        <v>336</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44</v>
      </c>
      <c r="D354" s="53" t="s">
        <v>337</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44</v>
      </c>
      <c r="D355" s="53" t="s">
        <v>338</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44</v>
      </c>
      <c r="D356" s="53" t="s">
        <v>339</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44</v>
      </c>
      <c r="D357" s="53" t="s">
        <v>340</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44</v>
      </c>
      <c r="D358" s="53" t="s">
        <v>341</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342</v>
      </c>
      <c r="D360" s="63"/>
      <c r="E360" s="64" t="s">
        <v>49</v>
      </c>
      <c r="F360" s="42" t="n">
        <v>5</v>
      </c>
      <c r="G360" s="42" t="n">
        <f aca="false">IFERROR(VLOOKUP(E360,AnswerCTBL,2,0),0)</f>
        <v>1</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44</v>
      </c>
      <c r="D361" s="48" t="s">
        <v>343</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344</v>
      </c>
      <c r="C364" s="40" t="s">
        <v>345</v>
      </c>
      <c r="D364" s="40"/>
      <c r="E364" s="41" t="s">
        <v>49</v>
      </c>
      <c r="F364" s="42" t="n">
        <v>6</v>
      </c>
      <c r="G364" s="42" t="n">
        <f aca="false">IFERROR(VLOOKUP(E364,AnswerCTBL,2,0),0)</f>
        <v>1</v>
      </c>
      <c r="H364" s="65" t="n">
        <f aca="false">IFERROR(AVERAGE(G364,G370),0)</f>
        <v>0.5</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44</v>
      </c>
      <c r="D365" s="48" t="s">
        <v>346</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44</v>
      </c>
      <c r="D366" s="53" t="s">
        <v>347</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44</v>
      </c>
      <c r="D367" s="53" t="s">
        <v>348</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44</v>
      </c>
      <c r="D368" s="53" t="s">
        <v>349</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350</v>
      </c>
      <c r="D370" s="63"/>
      <c r="E370" s="64" t="s">
        <v>43</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44</v>
      </c>
      <c r="D371" s="48" t="s">
        <v>351</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44</v>
      </c>
      <c r="D372" s="53" t="s">
        <v>352</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44</v>
      </c>
      <c r="D373" s="53" t="s">
        <v>353</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354</v>
      </c>
      <c r="C375" s="102"/>
      <c r="D375" s="102"/>
      <c r="E375" s="102" t="s">
        <v>38</v>
      </c>
      <c r="F375" s="102"/>
      <c r="G375" s="102"/>
      <c r="H375" s="103"/>
      <c r="I375" s="99" t="s">
        <v>39</v>
      </c>
      <c r="J375" s="99" t="s">
        <v>40</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355</v>
      </c>
      <c r="C376" s="40" t="s">
        <v>356</v>
      </c>
      <c r="D376" s="40"/>
      <c r="E376" s="41" t="s">
        <v>43</v>
      </c>
      <c r="F376" s="42" t="n">
        <v>8</v>
      </c>
      <c r="G376" s="42" t="n">
        <f aca="false">IFERROR(VLOOKUP(E376,AnswerCTBL,2,0),0)</f>
        <v>0</v>
      </c>
      <c r="H376" s="65" t="n">
        <f aca="false">IFERROR(AVERAGE(G376,G382),0)</f>
        <v>0</v>
      </c>
      <c r="I376" s="44"/>
      <c r="J376" s="101" t="n">
        <f aca="false">SUM(H376,H387,H400)</f>
        <v>0.25</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44</v>
      </c>
      <c r="D377" s="48" t="s">
        <v>357</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44</v>
      </c>
      <c r="D378" s="53" t="s">
        <v>358</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44</v>
      </c>
      <c r="D379" s="53" t="s">
        <v>359</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44</v>
      </c>
      <c r="D380" s="53" t="s">
        <v>360</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361</v>
      </c>
      <c r="D382" s="63"/>
      <c r="E382" s="64" t="s">
        <v>43</v>
      </c>
      <c r="F382" s="42" t="n">
        <v>9</v>
      </c>
      <c r="G382" s="42" t="n">
        <f aca="false">IFERROR(VLOOKUP(E382,AnswerCTBL,2,0),0)</f>
        <v>0</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44</v>
      </c>
      <c r="D383" s="48" t="s">
        <v>362</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44</v>
      </c>
      <c r="D384" s="53" t="s">
        <v>363</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364</v>
      </c>
      <c r="C387" s="40" t="s">
        <v>365</v>
      </c>
      <c r="D387" s="40"/>
      <c r="E387" s="41" t="s">
        <v>43</v>
      </c>
      <c r="F387" s="42" t="n">
        <v>10</v>
      </c>
      <c r="G387" s="42" t="n">
        <f aca="false">IFERROR(VLOOKUP(E387,AnswerGTBL,2,0),0)</f>
        <v>0</v>
      </c>
      <c r="H387" s="65" t="n">
        <f aca="false">IFERROR(AVERAGE(G387,G392),0)</f>
        <v>0</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44</v>
      </c>
      <c r="D388" s="48" t="s">
        <v>366</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44</v>
      </c>
      <c r="D389" s="53" t="s">
        <v>367</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44</v>
      </c>
      <c r="D390" s="53" t="s">
        <v>368</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369</v>
      </c>
      <c r="D392" s="63"/>
      <c r="E392" s="64" t="s">
        <v>43</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44</v>
      </c>
      <c r="D393" s="48" t="s">
        <v>370</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44</v>
      </c>
      <c r="D394" s="53" t="s">
        <v>371</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44</v>
      </c>
      <c r="D395" s="53" t="s">
        <v>372</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44</v>
      </c>
      <c r="D396" s="53" t="s">
        <v>373</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44</v>
      </c>
      <c r="D397" s="53" t="s">
        <v>374</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375</v>
      </c>
      <c r="C400" s="40" t="s">
        <v>376</v>
      </c>
      <c r="D400" s="40"/>
      <c r="E400" s="41" t="s">
        <v>226</v>
      </c>
      <c r="F400" s="42" t="n">
        <v>12</v>
      </c>
      <c r="G400" s="42" t="n">
        <f aca="false">IFERROR(VLOOKUP(E400,AnswerFTBL,2,0),0)</f>
        <v>0.5</v>
      </c>
      <c r="H400" s="65" t="n">
        <f aca="false">IFERROR(AVERAGE(G400,G404),0)</f>
        <v>0.25</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44</v>
      </c>
      <c r="D401" s="48" t="s">
        <v>377</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44</v>
      </c>
      <c r="D402" s="53" t="s">
        <v>378</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379</v>
      </c>
      <c r="D404" s="63"/>
      <c r="E404" s="64" t="s">
        <v>43</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44</v>
      </c>
      <c r="D405" s="48" t="s">
        <v>380</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44</v>
      </c>
      <c r="D406" s="53" t="s">
        <v>381</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44</v>
      </c>
      <c r="D407" s="53" t="s">
        <v>382</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44</v>
      </c>
      <c r="D408" s="53" t="s">
        <v>383</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384</v>
      </c>
      <c r="C410" s="102"/>
      <c r="D410" s="102"/>
      <c r="E410" s="102" t="s">
        <v>38</v>
      </c>
      <c r="F410" s="102"/>
      <c r="G410" s="102"/>
      <c r="H410" s="103"/>
      <c r="I410" s="99" t="s">
        <v>39</v>
      </c>
      <c r="J410" s="99" t="s">
        <v>40</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385</v>
      </c>
      <c r="C411" s="40" t="s">
        <v>386</v>
      </c>
      <c r="D411" s="40"/>
      <c r="E411" s="41" t="s">
        <v>49</v>
      </c>
      <c r="F411" s="42" t="n">
        <v>14</v>
      </c>
      <c r="G411" s="42" t="n">
        <f aca="false">IFERROR(VLOOKUP(E411,AnswerCTBL,2,0),0)</f>
        <v>1</v>
      </c>
      <c r="H411" s="65" t="n">
        <f aca="false">IFERROR(AVERAGE(G411,G417),0)</f>
        <v>0.5</v>
      </c>
      <c r="I411" s="44"/>
      <c r="J411" s="101" t="n">
        <f aca="false">SUM(H411,H424,H439)</f>
        <v>1</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44</v>
      </c>
      <c r="D412" s="48" t="s">
        <v>387</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44</v>
      </c>
      <c r="D413" s="53" t="s">
        <v>388</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44</v>
      </c>
      <c r="D414" s="53" t="s">
        <v>389</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44</v>
      </c>
      <c r="D415" s="53" t="s">
        <v>390</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391</v>
      </c>
      <c r="D417" s="63"/>
      <c r="E417" s="64" t="s">
        <v>43</v>
      </c>
      <c r="F417" s="42" t="n">
        <v>15</v>
      </c>
      <c r="G417" s="42" t="n">
        <f aca="false">IFERROR(VLOOKUP(E417,AnswerCTBL,2,0),0)</f>
        <v>0</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44</v>
      </c>
      <c r="D418" s="48" t="s">
        <v>392</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44</v>
      </c>
      <c r="D419" s="53" t="s">
        <v>393</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44</v>
      </c>
      <c r="D420" s="53" t="s">
        <v>394</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44</v>
      </c>
      <c r="D421" s="53" t="s">
        <v>395</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396</v>
      </c>
      <c r="C424" s="40" t="s">
        <v>397</v>
      </c>
      <c r="D424" s="40"/>
      <c r="E424" s="41" t="s">
        <v>49</v>
      </c>
      <c r="F424" s="42" t="n">
        <v>16</v>
      </c>
      <c r="G424" s="42" t="n">
        <f aca="false">IFERROR(VLOOKUP(E424,AnswerCTBL,2,0),0)</f>
        <v>1</v>
      </c>
      <c r="H424" s="65" t="n">
        <f aca="false">IFERROR(AVERAGE(G424,G431),0)</f>
        <v>0.5</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44</v>
      </c>
      <c r="D425" s="48" t="s">
        <v>398</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44</v>
      </c>
      <c r="D426" s="53" t="s">
        <v>399</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44</v>
      </c>
      <c r="D427" s="53" t="s">
        <v>400</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44</v>
      </c>
      <c r="D428" s="53" t="s">
        <v>401</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44</v>
      </c>
      <c r="D429" s="53" t="s">
        <v>402</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403</v>
      </c>
      <c r="D431" s="63"/>
      <c r="E431" s="64" t="s">
        <v>43</v>
      </c>
      <c r="F431" s="42" t="n">
        <v>17</v>
      </c>
      <c r="G431" s="42" t="n">
        <f aca="false">IFERROR(VLOOKUP(E431,AnswerCTBL,2,0),0)</f>
        <v>0</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44</v>
      </c>
      <c r="D432" s="48" t="s">
        <v>404</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44</v>
      </c>
      <c r="D433" s="53" t="s">
        <v>405</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44</v>
      </c>
      <c r="D434" s="53" t="s">
        <v>406</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44</v>
      </c>
      <c r="D435" s="53" t="s">
        <v>407</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44</v>
      </c>
      <c r="D436" s="53" t="s">
        <v>408</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409</v>
      </c>
      <c r="C439" s="40" t="s">
        <v>410</v>
      </c>
      <c r="D439" s="40"/>
      <c r="E439" s="41" t="s">
        <v>43</v>
      </c>
      <c r="F439" s="42" t="n">
        <v>18</v>
      </c>
      <c r="G439" s="42" t="n">
        <f aca="false">IFERROR(VLOOKUP(E439,AnswerDTBL,2,0),0)</f>
        <v>0</v>
      </c>
      <c r="H439" s="65" t="n">
        <f aca="false">IFERROR(AVERAGE(G439,G443),0)</f>
        <v>0</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44</v>
      </c>
      <c r="D440" s="48" t="s">
        <v>411</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44</v>
      </c>
      <c r="D441" s="53" t="s">
        <v>412</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413</v>
      </c>
      <c r="D443" s="63"/>
      <c r="E443" s="64" t="s">
        <v>43</v>
      </c>
      <c r="F443" s="42" t="n">
        <v>19</v>
      </c>
      <c r="G443" s="42" t="n">
        <f aca="false">IFERROR(VLOOKUP(E443,AnswerETBL,2,0),0)</f>
        <v>0</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44</v>
      </c>
      <c r="D444" s="48" t="s">
        <v>414</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44</v>
      </c>
      <c r="D445" s="53" t="s">
        <v>415</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44</v>
      </c>
      <c r="D446" s="53" t="s">
        <v>416</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44</v>
      </c>
      <c r="D447" s="59" t="s">
        <v>417</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equal" showDropDown="false" showErrorMessage="true" showInputMessage="true" sqref="E18 M18:P18 E342" type="list">
      <formula1>AnswerA</formula1>
      <formula2>0</formula2>
    </dataValidation>
    <dataValidation allowBlank="true" operator="equal"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equal" showDropDown="false" showErrorMessage="true" showInputMessage="true" sqref="M23:P23 M28:P28 E259 E314" type="list">
      <formula1>AnswerB</formula1>
      <formula2>0</formula2>
    </dataValidation>
    <dataValidation allowBlank="true" operator="equal" showDropDown="false" showErrorMessage="true" showInputMessage="true" sqref="E56 E100 E130 E199 E233 E439" type="list">
      <formula1>AnswerD</formula1>
      <formula2>0</formula2>
    </dataValidation>
    <dataValidation allowBlank="true" operator="equal" showDropDown="false" showErrorMessage="true" showInputMessage="true" sqref="E65 E443" type="list">
      <formula1>AnswerE</formula1>
      <formula2>0</formula2>
    </dataValidation>
    <dataValidation allowBlank="true" operator="equal" showDropDown="false" showErrorMessage="true" showInputMessage="true" sqref="E73 E124 E179 E206 E223 E270 E287 E299 E332 E400" type="list">
      <formula1>AnswerF</formula1>
      <formula2>0</formula2>
    </dataValidation>
    <dataValidation allowBlank="true" operator="equal"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4"/>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H5" activeCellId="0" sqref="H5"/>
    </sheetView>
  </sheetViews>
  <sheetFormatPr defaultRowHeight="13" zeroHeight="false" outlineLevelRow="0" outlineLevelCol="0"/>
  <cols>
    <col collapsed="false" customWidth="true" hidden="false" outlineLevel="0" max="1" min="1" style="0" width="14.34"/>
    <col collapsed="false" customWidth="true" hidden="false" outlineLevel="0" max="2" min="2" style="0" width="23.83"/>
    <col collapsed="false" customWidth="true" hidden="false" outlineLevel="0" max="3" min="3" style="0" width="9.16"/>
    <col collapsed="false" customWidth="true" hidden="false" outlineLevel="0" max="6" min="4" style="0" width="6.66"/>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4"/>
    <col collapsed="false" customWidth="true" hidden="false" outlineLevel="0" max="14" min="12" style="0" width="15"/>
    <col collapsed="false" customWidth="true" hidden="false" outlineLevel="0" max="19" min="15" style="0" width="8.83"/>
    <col collapsed="false" customWidth="false" hidden="false" outlineLevel="0" max="20" min="20" style="0" width="11.5"/>
    <col collapsed="false" customWidth="true" hidden="false" outlineLevel="0" max="21" min="21" style="0" width="20.33"/>
    <col collapsed="false" customWidth="true" hidden="false" outlineLevel="0" max="22" min="22" style="0" width="10.16"/>
    <col collapsed="false" customWidth="true" hidden="false" outlineLevel="0" max="23" min="23" style="0" width="10.5"/>
    <col collapsed="false" customWidth="true" hidden="false" outlineLevel="0" max="24" min="24" style="0" width="9.33"/>
    <col collapsed="false" customWidth="true" hidden="false" outlineLevel="0" max="1025" min="25" style="0" width="8.83"/>
  </cols>
  <sheetData>
    <row r="1" customFormat="false" ht="25.5" hidden="false" customHeight="true" outlineLevel="0" collapsed="false">
      <c r="A1" s="106" t="str">
        <f aca="false">CONCATENATE("SAMM Assessment Scorecard: ",C6," For ",C5)</f>
        <v>SAMM Assessment Scorecard: Self-sovereign Identity For Grupo 6</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418</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Grupo 6</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Self-sovereign Identity</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str">
        <f aca="false">IF(ISBLANK(Interview!D12),"",Interview!D12)</f>
        <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419</v>
      </c>
      <c r="B11" s="113"/>
      <c r="C11" s="113"/>
      <c r="D11" s="113"/>
      <c r="E11" s="113"/>
      <c r="F11" s="113"/>
      <c r="G11" s="113"/>
      <c r="H11" s="113"/>
      <c r="I11" s="113"/>
      <c r="J11" s="113"/>
      <c r="K11" s="18"/>
      <c r="L11" s="113" t="s">
        <v>419</v>
      </c>
      <c r="M11" s="113"/>
      <c r="N11" s="113"/>
      <c r="O11" s="113"/>
      <c r="P11" s="113"/>
      <c r="Q11" s="113"/>
      <c r="R11" s="113"/>
      <c r="T11" s="114" t="s">
        <v>419</v>
      </c>
      <c r="U11" s="114"/>
      <c r="V11" s="114"/>
      <c r="W11" s="114"/>
      <c r="X11" s="114"/>
      <c r="Y11" s="114"/>
    </row>
    <row r="12" customFormat="false" ht="12.75" hidden="false" customHeight="true" outlineLevel="0" collapsed="false">
      <c r="A12" s="107"/>
      <c r="B12" s="107"/>
      <c r="C12" s="107"/>
      <c r="D12" s="115" t="s">
        <v>420</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421</v>
      </c>
      <c r="B13" s="116" t="s">
        <v>422</v>
      </c>
      <c r="C13" s="116" t="s">
        <v>423</v>
      </c>
      <c r="D13" s="117" t="n">
        <v>1</v>
      </c>
      <c r="E13" s="117" t="n">
        <v>2</v>
      </c>
      <c r="F13" s="117" t="n">
        <v>3</v>
      </c>
      <c r="G13" s="118" t="s">
        <v>424</v>
      </c>
      <c r="H13" s="18"/>
      <c r="I13" s="116" t="s">
        <v>421</v>
      </c>
      <c r="J13" s="116" t="s">
        <v>423</v>
      </c>
      <c r="L13" s="18"/>
      <c r="M13" s="18"/>
      <c r="N13" s="18"/>
      <c r="T13" s="119" t="s">
        <v>36</v>
      </c>
      <c r="U13" s="120" t="s">
        <v>37</v>
      </c>
      <c r="V13" s="121" t="n">
        <f aca="false">Interview!$J$18</f>
        <v>0.666666666666667</v>
      </c>
      <c r="W13" s="121" t="n">
        <v>0</v>
      </c>
      <c r="X13" s="121" t="n">
        <v>0</v>
      </c>
      <c r="Y13" s="121" t="n">
        <v>0</v>
      </c>
    </row>
    <row r="14" customFormat="false" ht="25" hidden="false" customHeight="true" outlineLevel="0" collapsed="false">
      <c r="A14" s="119" t="s">
        <v>36</v>
      </c>
      <c r="B14" s="120" t="s">
        <v>37</v>
      </c>
      <c r="C14" s="121" t="n">
        <f aca="false">Interview!$J$18</f>
        <v>0.666666666666667</v>
      </c>
      <c r="D14" s="121" t="n">
        <f aca="false">Interview!H18</f>
        <v>0.666666666666667</v>
      </c>
      <c r="E14" s="121" t="n">
        <f aca="false">Interview!H35</f>
        <v>0</v>
      </c>
      <c r="F14" s="121" t="n">
        <f aca="false">Interview!H48</f>
        <v>0</v>
      </c>
      <c r="G14" s="122" t="n">
        <f aca="false">(((((IF((C14="0+"),0.5,0)+IF((C14=1),1,0))+IF((C14="1+"),1.5,0))+IF((C14=2),2,0))+IF((C14="2+"),2.5,0))+IF((C14=3),3,0))+IF((C14="3+"),3.5,0)</f>
        <v>0</v>
      </c>
      <c r="H14" s="123"/>
      <c r="I14" s="119" t="s">
        <v>36</v>
      </c>
      <c r="J14" s="121" t="n">
        <f aca="false">AVERAGE(C14:C16)</f>
        <v>1.23888888888889</v>
      </c>
      <c r="L14" s="18"/>
      <c r="M14" s="18"/>
      <c r="N14" s="18"/>
      <c r="T14" s="119" t="s">
        <v>36</v>
      </c>
      <c r="U14" s="120" t="s">
        <v>80</v>
      </c>
      <c r="V14" s="121" t="n">
        <f aca="false">Interview!$J$62</f>
        <v>2.35</v>
      </c>
      <c r="W14" s="121" t="n">
        <v>0</v>
      </c>
      <c r="X14" s="121" t="n">
        <v>0</v>
      </c>
      <c r="Y14" s="121" t="n">
        <v>0</v>
      </c>
    </row>
    <row r="15" customFormat="false" ht="25" hidden="false" customHeight="true" outlineLevel="0" collapsed="false">
      <c r="A15" s="119" t="s">
        <v>36</v>
      </c>
      <c r="B15" s="120" t="s">
        <v>80</v>
      </c>
      <c r="C15" s="121" t="n">
        <f aca="false">Interview!$J$62</f>
        <v>2.35</v>
      </c>
      <c r="D15" s="121" t="n">
        <f aca="false">Interview!H62</f>
        <v>1</v>
      </c>
      <c r="E15" s="121" t="n">
        <f aca="false">Interview!H73</f>
        <v>0.6</v>
      </c>
      <c r="F15" s="121" t="n">
        <f aca="false">Interview!H89</f>
        <v>0.75</v>
      </c>
      <c r="G15" s="122" t="n">
        <f aca="false">(((((IF((C15="0+"),0.5,0)+IF((C15=1),1,0))+IF((C15="1+"),1.5,0))+IF((C15=2),2,0))+IF((C15="2+"),2.5,0))+IF((C15=3),3,0))+IF((C15="3+"),3.5,0)</f>
        <v>0</v>
      </c>
      <c r="H15" s="123"/>
      <c r="I15" s="124" t="s">
        <v>149</v>
      </c>
      <c r="J15" s="121" t="n">
        <f aca="false">AVERAGE(C17:C19)</f>
        <v>1.84444444444444</v>
      </c>
      <c r="L15" s="18"/>
      <c r="M15" s="18"/>
      <c r="N15" s="18"/>
      <c r="T15" s="119" t="s">
        <v>36</v>
      </c>
      <c r="U15" s="120" t="s">
        <v>116</v>
      </c>
      <c r="V15" s="121" t="n">
        <f aca="false">Interview!$J$100</f>
        <v>0.7</v>
      </c>
      <c r="W15" s="121" t="n">
        <v>0</v>
      </c>
      <c r="X15" s="121" t="n">
        <v>0</v>
      </c>
      <c r="Y15" s="121" t="n">
        <v>0</v>
      </c>
    </row>
    <row r="16" customFormat="false" ht="25" hidden="false" customHeight="true" outlineLevel="0" collapsed="false">
      <c r="A16" s="119" t="s">
        <v>36</v>
      </c>
      <c r="B16" s="120" t="s">
        <v>116</v>
      </c>
      <c r="C16" s="121" t="n">
        <f aca="false">Interview!$J$100</f>
        <v>0.7</v>
      </c>
      <c r="D16" s="121" t="n">
        <f aca="false">Interview!H100</f>
        <v>0.6</v>
      </c>
      <c r="E16" s="121" t="n">
        <f aca="false">Interview!H111</f>
        <v>0</v>
      </c>
      <c r="F16" s="121" t="n">
        <f aca="false">Interview!H124</f>
        <v>0.1</v>
      </c>
      <c r="G16" s="122" t="n">
        <f aca="false">(((((IF((C16="0+"),0.5,0)+IF((C16=1),1,0))+IF((C16="1+"),1.5,0))+IF((C16=2),2,0))+IF((C16="2+"),2.5,0))+IF((C16=3),3,0))+IF((C16="3+"),3.5,0)</f>
        <v>0</v>
      </c>
      <c r="H16" s="123"/>
      <c r="I16" s="125" t="s">
        <v>237</v>
      </c>
      <c r="J16" s="121" t="n">
        <f aca="false">AVERAGE(C20:C22)</f>
        <v>0.583333333333333</v>
      </c>
      <c r="L16" s="18"/>
      <c r="M16" s="18"/>
      <c r="N16" s="18"/>
      <c r="T16" s="124" t="s">
        <v>149</v>
      </c>
      <c r="U16" s="126" t="s">
        <v>150</v>
      </c>
      <c r="V16" s="121" t="n">
        <v>0</v>
      </c>
      <c r="W16" s="121" t="n">
        <f aca="false">Interview!$J$138</f>
        <v>1.43333333333333</v>
      </c>
      <c r="X16" s="121" t="n">
        <v>0</v>
      </c>
      <c r="Y16" s="121" t="n">
        <v>0</v>
      </c>
    </row>
    <row r="17" customFormat="false" ht="25" hidden="false" customHeight="true" outlineLevel="0" collapsed="false">
      <c r="A17" s="124" t="s">
        <v>149</v>
      </c>
      <c r="B17" s="126" t="s">
        <v>150</v>
      </c>
      <c r="C17" s="121" t="n">
        <f aca="false">Interview!$J$138</f>
        <v>1.43333333333333</v>
      </c>
      <c r="D17" s="121" t="n">
        <f aca="false">Interview!H138</f>
        <v>1</v>
      </c>
      <c r="E17" s="121" t="n">
        <f aca="false">Interview!H150</f>
        <v>0.333333333333333</v>
      </c>
      <c r="F17" s="121" t="n">
        <f aca="false">Interview!H162</f>
        <v>0.1</v>
      </c>
      <c r="G17" s="122" t="n">
        <f aca="false">(((((IF((C17="0+"),0.5,0)+IF((C17=1),1,0))+IF((C17="1+"),1.5,0))+IF((C17=2),2,0))+IF((C17="2+"),2.5,0))+IF((C17=3),3,0))+IF((C17="3+"),3.5,0)</f>
        <v>0</v>
      </c>
      <c r="H17" s="123"/>
      <c r="I17" s="127" t="s">
        <v>321</v>
      </c>
      <c r="J17" s="121" t="n">
        <f aca="false">AVERAGE(C23:C25)</f>
        <v>0.75</v>
      </c>
      <c r="L17" s="18"/>
      <c r="M17" s="18"/>
      <c r="N17" s="18"/>
      <c r="T17" s="124" t="s">
        <v>149</v>
      </c>
      <c r="U17" s="126" t="s">
        <v>180</v>
      </c>
      <c r="V17" s="121" t="n">
        <v>0</v>
      </c>
      <c r="W17" s="121" t="n">
        <f aca="false">Interview!$J$173</f>
        <v>2.1</v>
      </c>
      <c r="X17" s="121" t="n">
        <v>0</v>
      </c>
      <c r="Y17" s="121" t="n">
        <v>0</v>
      </c>
    </row>
    <row r="18" customFormat="false" ht="25" hidden="false" customHeight="true" outlineLevel="0" collapsed="false">
      <c r="A18" s="124" t="s">
        <v>149</v>
      </c>
      <c r="B18" s="126" t="s">
        <v>180</v>
      </c>
      <c r="C18" s="121" t="n">
        <f aca="false">Interview!$J$173</f>
        <v>2.1</v>
      </c>
      <c r="D18" s="121" t="n">
        <f aca="false">Interview!H173</f>
        <v>1</v>
      </c>
      <c r="E18" s="121" t="n">
        <f aca="false">Interview!H185</f>
        <v>1</v>
      </c>
      <c r="F18" s="121" t="n">
        <f aca="false">Interview!H196</f>
        <v>0.1</v>
      </c>
      <c r="G18" s="122" t="n">
        <f aca="false">(((((IF((C18="0+"),0.5,0)+IF((C18=1),1,0))+IF((C18="1+"),1.5,0))+IF((C18=2),2,0))+IF((C18="2+"),2.5,0))+IF((C18=3),3,0))+IF((C18="3+"),3.5,0)</f>
        <v>0</v>
      </c>
      <c r="H18" s="123"/>
      <c r="I18" s="18"/>
      <c r="J18" s="18"/>
      <c r="K18" s="18"/>
      <c r="L18" s="18"/>
      <c r="M18" s="18"/>
      <c r="N18" s="18"/>
      <c r="T18" s="124" t="s">
        <v>149</v>
      </c>
      <c r="U18" s="126" t="s">
        <v>209</v>
      </c>
      <c r="V18" s="121" t="n">
        <v>0</v>
      </c>
      <c r="W18" s="121" t="n">
        <f aca="false">Interview!$J$206</f>
        <v>2</v>
      </c>
      <c r="X18" s="121" t="n">
        <v>0</v>
      </c>
      <c r="Y18" s="121" t="n">
        <v>0</v>
      </c>
    </row>
    <row r="19" customFormat="false" ht="25" hidden="false" customHeight="true" outlineLevel="0" collapsed="false">
      <c r="A19" s="124" t="s">
        <v>149</v>
      </c>
      <c r="B19" s="126" t="s">
        <v>209</v>
      </c>
      <c r="C19" s="121" t="n">
        <f aca="false">Interview!$J$206</f>
        <v>2</v>
      </c>
      <c r="D19" s="121" t="n">
        <f aca="false">Interview!H206</f>
        <v>1</v>
      </c>
      <c r="E19" s="121" t="n">
        <f aca="false">Interview!H216</f>
        <v>0.5</v>
      </c>
      <c r="F19" s="121" t="n">
        <f aca="false">Interview!H229</f>
        <v>0.5</v>
      </c>
      <c r="G19" s="122" t="n">
        <f aca="false">(((((IF((C19="0+"),0.5,0)+IF((C19=1),1,0))+IF((C19="1+"),1.5,0))+IF((C19=2),2,0))+IF((C19="2+"),2.5,0))+IF((C19=3),3,0))+IF((C19="3+"),3.5,0)</f>
        <v>2</v>
      </c>
      <c r="H19" s="123"/>
      <c r="I19" s="18"/>
      <c r="J19" s="18"/>
      <c r="K19" s="18"/>
      <c r="L19" s="18"/>
      <c r="M19" s="18"/>
      <c r="N19" s="18"/>
      <c r="T19" s="125" t="s">
        <v>237</v>
      </c>
      <c r="U19" s="128" t="s">
        <v>425</v>
      </c>
      <c r="V19" s="121" t="n">
        <v>0</v>
      </c>
      <c r="W19" s="121" t="n">
        <v>0</v>
      </c>
      <c r="X19" s="121" t="n">
        <f aca="false">Interview!$J$239</f>
        <v>1</v>
      </c>
      <c r="Y19" s="121" t="n">
        <v>0</v>
      </c>
    </row>
    <row r="20" customFormat="false" ht="25" hidden="false" customHeight="true" outlineLevel="0" collapsed="false">
      <c r="A20" s="125" t="s">
        <v>237</v>
      </c>
      <c r="B20" s="128" t="s">
        <v>425</v>
      </c>
      <c r="C20" s="121" t="n">
        <f aca="false">Interview!$J$239</f>
        <v>1</v>
      </c>
      <c r="D20" s="121" t="n">
        <f aca="false">Interview!H239</f>
        <v>0</v>
      </c>
      <c r="E20" s="121" t="n">
        <f aca="false">Interview!H254</f>
        <v>1</v>
      </c>
      <c r="F20" s="121" t="n">
        <f aca="false">Interview!H265</f>
        <v>0</v>
      </c>
      <c r="G20" s="122" t="n">
        <f aca="false">(((((IF((C20="0+"),0.5,0)+IF((C20=1),1,0))+IF((C20="1+"),1.5,0))+IF((C20=2),2,0))+IF((C20="2+"),2.5,0))+IF((C20=3),3,0))+IF((C20="3+"),3.5,0)</f>
        <v>1</v>
      </c>
      <c r="H20" s="123"/>
      <c r="I20" s="18"/>
      <c r="J20" s="18"/>
      <c r="K20" s="18"/>
      <c r="L20" s="18"/>
      <c r="M20" s="18"/>
      <c r="N20" s="18"/>
      <c r="T20" s="125" t="s">
        <v>237</v>
      </c>
      <c r="U20" s="128" t="s">
        <v>272</v>
      </c>
      <c r="V20" s="121" t="n">
        <v>0</v>
      </c>
      <c r="W20" s="121" t="n">
        <v>0</v>
      </c>
      <c r="X20" s="121" t="n">
        <f aca="false">Interview!$J$277</f>
        <v>0.75</v>
      </c>
      <c r="Y20" s="121" t="n">
        <v>0</v>
      </c>
    </row>
    <row r="21" customFormat="false" ht="25" hidden="false" customHeight="true" outlineLevel="0" collapsed="false">
      <c r="A21" s="125" t="s">
        <v>237</v>
      </c>
      <c r="B21" s="128" t="s">
        <v>272</v>
      </c>
      <c r="C21" s="121" t="n">
        <f aca="false">Interview!$J$277</f>
        <v>0.75</v>
      </c>
      <c r="D21" s="121" t="n">
        <f aca="false">Interview!H277</f>
        <v>0.25</v>
      </c>
      <c r="E21" s="121" t="n">
        <f aca="false">Interview!H287</f>
        <v>0.5</v>
      </c>
      <c r="F21" s="121" t="n">
        <f aca="false">Interview!H296</f>
        <v>0</v>
      </c>
      <c r="G21" s="122" t="n">
        <f aca="false">(((((IF((C21="0+"),0.5,0)+IF((C21=1),1,0))+IF((C21="1+"),1.5,0))+IF((C21=2),2,0))+IF((C21="2+"),2.5,0))+IF((C21=3),3,0))+IF((C21="3+"),3.5,0)</f>
        <v>0</v>
      </c>
      <c r="H21" s="123"/>
      <c r="I21" s="18"/>
      <c r="J21" s="18"/>
      <c r="K21" s="18"/>
      <c r="L21" s="18"/>
      <c r="M21" s="18"/>
      <c r="N21" s="18"/>
      <c r="T21" s="125" t="s">
        <v>237</v>
      </c>
      <c r="U21" s="128" t="s">
        <v>294</v>
      </c>
      <c r="V21" s="121" t="n">
        <v>0</v>
      </c>
      <c r="W21" s="121" t="n">
        <v>0</v>
      </c>
      <c r="X21" s="121" t="n">
        <f aca="false">Interview!$J$304</f>
        <v>0</v>
      </c>
      <c r="Y21" s="121" t="n">
        <v>0</v>
      </c>
    </row>
    <row r="22" customFormat="false" ht="25" hidden="false" customHeight="true" outlineLevel="0" collapsed="false">
      <c r="A22" s="125" t="s">
        <v>237</v>
      </c>
      <c r="B22" s="128" t="s">
        <v>294</v>
      </c>
      <c r="C22" s="121" t="n">
        <f aca="false">Interview!$J$304</f>
        <v>0</v>
      </c>
      <c r="D22" s="121" t="n">
        <f aca="false">Interview!H304</f>
        <v>0</v>
      </c>
      <c r="E22" s="121" t="n">
        <f aca="false">Interview!H320</f>
        <v>0</v>
      </c>
      <c r="F22" s="121" t="n">
        <f aca="false">Interview!H329</f>
        <v>0</v>
      </c>
      <c r="G22" s="122" t="n">
        <f aca="false">(((((IF((C22="0+"),0.5,0)+IF((C22=1),1,0))+IF((C22="1+"),1.5,0))+IF((C22=2),2,0))+IF((C22="2+"),2.5,0))+IF((C22=3),3,0))+IF((C22="3+"),3.5,0)</f>
        <v>0</v>
      </c>
      <c r="H22" s="123"/>
      <c r="I22" s="18"/>
      <c r="J22" s="18"/>
      <c r="K22" s="18"/>
      <c r="L22" s="18"/>
      <c r="M22" s="18"/>
      <c r="N22" s="18"/>
      <c r="T22" s="127" t="s">
        <v>321</v>
      </c>
      <c r="U22" s="129" t="s">
        <v>322</v>
      </c>
      <c r="V22" s="121" t="n">
        <v>0</v>
      </c>
      <c r="W22" s="121" t="n">
        <v>0</v>
      </c>
      <c r="X22" s="121" t="n">
        <v>0</v>
      </c>
      <c r="Y22" s="121" t="n">
        <f aca="false">Interview!$J$338</f>
        <v>1</v>
      </c>
    </row>
    <row r="23" customFormat="false" ht="25" hidden="false" customHeight="true" outlineLevel="0" collapsed="false">
      <c r="A23" s="127" t="s">
        <v>321</v>
      </c>
      <c r="B23" s="129" t="s">
        <v>322</v>
      </c>
      <c r="C23" s="121" t="n">
        <f aca="false">Interview!$J$338</f>
        <v>1</v>
      </c>
      <c r="D23" s="121" t="n">
        <f aca="false">Interview!H338</f>
        <v>0</v>
      </c>
      <c r="E23" s="121" t="n">
        <f aca="false">Interview!H350</f>
        <v>0.5</v>
      </c>
      <c r="F23" s="121" t="n">
        <f aca="false">Interview!H364</f>
        <v>0.5</v>
      </c>
      <c r="G23" s="122" t="n">
        <f aca="false">(((((IF((C23="0+"),0.5,0)+IF((C23=1),1,0))+IF((C23="1+"),1.5,0))+IF((C23=2),2,0))+IF((C23="2+"),2.5,0))+IF((C23=3),3,0))+IF((C23="3+"),3.5,0)</f>
        <v>1</v>
      </c>
      <c r="H23" s="123"/>
      <c r="I23" s="18"/>
      <c r="J23" s="18"/>
      <c r="K23" s="18"/>
      <c r="L23" s="18"/>
      <c r="M23" s="18"/>
      <c r="N23" s="18"/>
      <c r="T23" s="127" t="s">
        <v>321</v>
      </c>
      <c r="U23" s="129" t="s">
        <v>354</v>
      </c>
      <c r="V23" s="121" t="n">
        <v>0</v>
      </c>
      <c r="W23" s="121" t="n">
        <v>0</v>
      </c>
      <c r="X23" s="121" t="n">
        <v>0</v>
      </c>
      <c r="Y23" s="121" t="n">
        <f aca="false">Interview!$J$376</f>
        <v>0.25</v>
      </c>
    </row>
    <row r="24" customFormat="false" ht="25" hidden="false" customHeight="true" outlineLevel="0" collapsed="false">
      <c r="A24" s="127" t="s">
        <v>321</v>
      </c>
      <c r="B24" s="129" t="s">
        <v>354</v>
      </c>
      <c r="C24" s="121" t="n">
        <f aca="false">Interview!$J$376</f>
        <v>0.25</v>
      </c>
      <c r="D24" s="121" t="n">
        <f aca="false">Interview!H376</f>
        <v>0</v>
      </c>
      <c r="E24" s="121" t="n">
        <f aca="false">Interview!H387</f>
        <v>0</v>
      </c>
      <c r="F24" s="121" t="n">
        <f aca="false">Interview!H400</f>
        <v>0.25</v>
      </c>
      <c r="G24" s="122" t="n">
        <f aca="false">(((((IF((C24="0+"),0.5,0)+IF((C24=1),1,0))+IF((C24="1+"),1.5,0))+IF((C24=2),2,0))+IF((C24="2+"),2.5,0))+IF((C24=3),3,0))+IF((C24="3+"),3.5,0)</f>
        <v>0</v>
      </c>
      <c r="H24" s="123"/>
      <c r="I24" s="18"/>
      <c r="J24" s="18"/>
      <c r="K24" s="18"/>
      <c r="L24" s="18"/>
      <c r="M24" s="18"/>
      <c r="N24" s="18"/>
      <c r="T24" s="127" t="s">
        <v>321</v>
      </c>
      <c r="U24" s="129" t="s">
        <v>384</v>
      </c>
      <c r="V24" s="121" t="n">
        <v>0</v>
      </c>
      <c r="W24" s="121" t="n">
        <v>0</v>
      </c>
      <c r="X24" s="121" t="n">
        <v>0</v>
      </c>
      <c r="Y24" s="121" t="n">
        <f aca="false">Interview!$J$411</f>
        <v>1</v>
      </c>
    </row>
    <row r="25" customFormat="false" ht="25" hidden="false" customHeight="true" outlineLevel="0" collapsed="false">
      <c r="A25" s="127" t="s">
        <v>321</v>
      </c>
      <c r="B25" s="129" t="s">
        <v>384</v>
      </c>
      <c r="C25" s="121" t="n">
        <f aca="false">Interview!$J$411</f>
        <v>1</v>
      </c>
      <c r="D25" s="121" t="n">
        <f aca="false">Interview!H411</f>
        <v>0.5</v>
      </c>
      <c r="E25" s="121" t="n">
        <f aca="false">Interview!H424</f>
        <v>0.5</v>
      </c>
      <c r="F25" s="121" t="n">
        <f aca="false">Interview!H439</f>
        <v>0</v>
      </c>
      <c r="G25" s="122" t="n">
        <f aca="false">(((((IF((C25="0+"),0.5,0)+IF((C25=1),1,0))+IF((C25="1+"),1.5,0))+IF((C25=2),2,0))+IF((C25="2+"),2.5,0))+IF((C25=3),3,0))+IF((C25="3+"),3.5,0)</f>
        <v>1</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426</v>
      </c>
      <c r="B29" s="113"/>
      <c r="C29" s="113"/>
      <c r="D29" s="113"/>
      <c r="E29" s="113"/>
      <c r="F29" s="113"/>
      <c r="G29" s="113"/>
      <c r="H29" s="113"/>
      <c r="I29" s="113"/>
      <c r="J29" s="113"/>
      <c r="K29" s="18"/>
      <c r="L29" s="113" t="s">
        <v>426</v>
      </c>
      <c r="M29" s="113"/>
      <c r="N29" s="113"/>
      <c r="O29" s="113"/>
      <c r="P29" s="113"/>
      <c r="Q29" s="113"/>
      <c r="R29" s="113"/>
      <c r="T29" s="114" t="s">
        <v>426</v>
      </c>
      <c r="U29" s="114"/>
      <c r="V29" s="114"/>
      <c r="W29" s="114"/>
      <c r="X29" s="114"/>
      <c r="Y29" s="114"/>
    </row>
    <row r="30" customFormat="false" ht="12" hidden="false" customHeight="true" outlineLevel="0" collapsed="false">
      <c r="A30" s="107"/>
      <c r="B30" s="107"/>
      <c r="C30" s="107"/>
      <c r="D30" s="115" t="s">
        <v>420</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421</v>
      </c>
      <c r="B31" s="116" t="s">
        <v>422</v>
      </c>
      <c r="C31" s="116" t="s">
        <v>423</v>
      </c>
      <c r="D31" s="117" t="n">
        <v>1</v>
      </c>
      <c r="E31" s="117" t="n">
        <v>2</v>
      </c>
      <c r="F31" s="117" t="n">
        <v>3</v>
      </c>
      <c r="G31" s="118" t="s">
        <v>424</v>
      </c>
      <c r="H31" s="18"/>
      <c r="I31" s="116" t="s">
        <v>421</v>
      </c>
      <c r="J31" s="116" t="s">
        <v>423</v>
      </c>
      <c r="K31" s="18"/>
      <c r="L31" s="18"/>
      <c r="M31" s="18"/>
      <c r="N31" s="18"/>
      <c r="T31" s="119" t="s">
        <v>36</v>
      </c>
      <c r="U31" s="120" t="s">
        <v>37</v>
      </c>
      <c r="V31" s="121" t="n">
        <f aca="false">'Roadmap Chart'!I12</f>
        <v>3</v>
      </c>
      <c r="W31" s="121" t="n">
        <v>0</v>
      </c>
      <c r="X31" s="121" t="n">
        <v>0</v>
      </c>
      <c r="Y31" s="121" t="n">
        <v>0</v>
      </c>
    </row>
    <row r="32" customFormat="false" ht="25" hidden="false" customHeight="true" outlineLevel="0" collapsed="false">
      <c r="A32" s="119" t="s">
        <v>36</v>
      </c>
      <c r="B32" s="120" t="s">
        <v>37</v>
      </c>
      <c r="C32" s="121" t="n">
        <f aca="false">Roadmap!Y20</f>
        <v>3</v>
      </c>
      <c r="D32" s="121" t="n">
        <f aca="false">Roadmap!X20</f>
        <v>1</v>
      </c>
      <c r="E32" s="121" t="n">
        <f aca="false">Roadmap!X24</f>
        <v>1</v>
      </c>
      <c r="F32" s="121" t="n">
        <f aca="false">Roadmap!X28</f>
        <v>1</v>
      </c>
      <c r="G32" s="122" t="n">
        <f aca="false">(((((IF((C32="0+"),0.5,0)+IF((C32=1),1,0))+IF((C32="1+"),1.5,0))+IF((C32=2),2,0))+IF((C32="2+"),2.5,0))+IF((C32=3),3,0))+IF((C32="3+"),3.5,0)</f>
        <v>3</v>
      </c>
      <c r="H32" s="123"/>
      <c r="I32" s="119" t="s">
        <v>36</v>
      </c>
      <c r="J32" s="121" t="n">
        <f aca="false">AVERAGE(C32:C34)</f>
        <v>1.83333333333333</v>
      </c>
      <c r="K32" s="18"/>
      <c r="L32" s="18"/>
      <c r="M32" s="18"/>
      <c r="N32" s="18"/>
      <c r="T32" s="119" t="s">
        <v>36</v>
      </c>
      <c r="U32" s="120" t="s">
        <v>80</v>
      </c>
      <c r="V32" s="121" t="n">
        <f aca="false">'Roadmap Chart'!I13</f>
        <v>0</v>
      </c>
      <c r="W32" s="121" t="n">
        <v>0</v>
      </c>
      <c r="X32" s="121" t="n">
        <v>0</v>
      </c>
      <c r="Y32" s="121" t="n">
        <v>0</v>
      </c>
    </row>
    <row r="33" customFormat="false" ht="25" hidden="false" customHeight="true" outlineLevel="0" collapsed="false">
      <c r="A33" s="119" t="s">
        <v>36</v>
      </c>
      <c r="B33" s="120" t="s">
        <v>80</v>
      </c>
      <c r="C33" s="121" t="n">
        <f aca="false">Roadmap!Y31</f>
        <v>0</v>
      </c>
      <c r="D33" s="121" t="n">
        <f aca="false">Roadmap!X31</f>
        <v>0</v>
      </c>
      <c r="E33" s="121" t="n">
        <f aca="false">Roadmap!X34</f>
        <v>0</v>
      </c>
      <c r="F33" s="121" t="n">
        <f aca="false">Roadmap!X37</f>
        <v>0</v>
      </c>
      <c r="G33" s="122" t="n">
        <f aca="false">(((((IF((C33="0+"),0.5,0)+IF((C33=1),1,0))+IF((C33="1+"),1.5,0))+IF((C33=2),2,0))+IF((C33="2+"),2.5,0))+IF((C33=3),3,0))+IF((C33="3+"),3.5,0)</f>
        <v>0</v>
      </c>
      <c r="H33" s="123"/>
      <c r="I33" s="124" t="s">
        <v>149</v>
      </c>
      <c r="J33" s="121" t="n">
        <f aca="false">AVERAGE(C35:C37)</f>
        <v>0</v>
      </c>
      <c r="K33" s="18"/>
      <c r="L33" s="18"/>
      <c r="M33" s="18"/>
      <c r="N33" s="18"/>
      <c r="T33" s="119" t="s">
        <v>36</v>
      </c>
      <c r="U33" s="120" t="s">
        <v>116</v>
      </c>
      <c r="V33" s="121" t="n">
        <f aca="false">'Roadmap Chart'!I14</f>
        <v>2.5</v>
      </c>
      <c r="W33" s="121" t="n">
        <v>0</v>
      </c>
      <c r="X33" s="121" t="n">
        <v>0</v>
      </c>
      <c r="Y33" s="121" t="n">
        <v>0</v>
      </c>
    </row>
    <row r="34" customFormat="false" ht="25" hidden="false" customHeight="true" outlineLevel="0" collapsed="false">
      <c r="A34" s="119" t="s">
        <v>36</v>
      </c>
      <c r="B34" s="120" t="s">
        <v>116</v>
      </c>
      <c r="C34" s="121" t="n">
        <f aca="false">Roadmap!Y40</f>
        <v>2.5</v>
      </c>
      <c r="D34" s="121" t="n">
        <f aca="false">Roadmap!X40</f>
        <v>1</v>
      </c>
      <c r="E34" s="121" t="n">
        <f aca="false">Roadmap!X43</f>
        <v>0.75</v>
      </c>
      <c r="F34" s="121" t="n">
        <f aca="false">Roadmap!X46</f>
        <v>0.75</v>
      </c>
      <c r="G34" s="122" t="n">
        <f aca="false">(((((IF((C34="0+"),0.5,0)+IF((C34=1),1,0))+IF((C34="1+"),1.5,0))+IF((C34=2),2,0))+IF((C34="2+"),2.5,0))+IF((C34=3),3,0))+IF((C34="3+"),3.5,0)</f>
        <v>0</v>
      </c>
      <c r="H34" s="123"/>
      <c r="I34" s="125" t="s">
        <v>237</v>
      </c>
      <c r="J34" s="121" t="n">
        <f aca="false">AVERAGE(C38:C40)</f>
        <v>0</v>
      </c>
      <c r="K34" s="18"/>
      <c r="L34" s="18"/>
      <c r="M34" s="18"/>
      <c r="N34" s="18"/>
      <c r="T34" s="124" t="s">
        <v>149</v>
      </c>
      <c r="U34" s="126" t="s">
        <v>150</v>
      </c>
      <c r="V34" s="121" t="n">
        <v>0</v>
      </c>
      <c r="W34" s="121" t="n">
        <f aca="false">'Roadmap Chart'!I15</f>
        <v>0</v>
      </c>
      <c r="X34" s="121" t="n">
        <v>0</v>
      </c>
      <c r="Y34" s="121" t="n">
        <v>0</v>
      </c>
    </row>
    <row r="35" customFormat="false" ht="25" hidden="false" customHeight="true" outlineLevel="0" collapsed="false">
      <c r="A35" s="124" t="s">
        <v>149</v>
      </c>
      <c r="B35" s="126" t="s">
        <v>150</v>
      </c>
      <c r="C35" s="121" t="n">
        <f aca="false">Roadmap!Y50</f>
        <v>0</v>
      </c>
      <c r="D35" s="121" t="n">
        <f aca="false">Roadmap!X50</f>
        <v>0</v>
      </c>
      <c r="E35" s="121" t="n">
        <f aca="false">Roadmap!X53</f>
        <v>0</v>
      </c>
      <c r="F35" s="121" t="n">
        <f aca="false">Roadmap!X57</f>
        <v>0</v>
      </c>
      <c r="G35" s="122" t="n">
        <f aca="false">(((((IF((C35="0+"),0.5,0)+IF((C35=1),1,0))+IF((C35="1+"),1.5,0))+IF((C35=2),2,0))+IF((C35="2+"),2.5,0))+IF((C35=3),3,0))+IF((C35="3+"),3.5,0)</f>
        <v>0</v>
      </c>
      <c r="H35" s="123"/>
      <c r="I35" s="127" t="s">
        <v>321</v>
      </c>
      <c r="J35" s="121" t="n">
        <f aca="false">AVERAGE(C41:C43)</f>
        <v>0</v>
      </c>
      <c r="K35" s="18"/>
      <c r="L35" s="18"/>
      <c r="M35" s="18"/>
      <c r="N35" s="18"/>
      <c r="T35" s="124" t="s">
        <v>149</v>
      </c>
      <c r="U35" s="126" t="s">
        <v>180</v>
      </c>
      <c r="V35" s="121" t="n">
        <v>0</v>
      </c>
      <c r="W35" s="121" t="n">
        <f aca="false">'Roadmap Chart'!I16</f>
        <v>0</v>
      </c>
      <c r="X35" s="121" t="n">
        <v>0</v>
      </c>
      <c r="Y35" s="121" t="n">
        <v>0</v>
      </c>
    </row>
    <row r="36" customFormat="false" ht="25" hidden="false" customHeight="true" outlineLevel="0" collapsed="false">
      <c r="A36" s="124" t="s">
        <v>149</v>
      </c>
      <c r="B36" s="126" t="s">
        <v>180</v>
      </c>
      <c r="C36" s="121" t="n">
        <f aca="false">Roadmap!Y60</f>
        <v>0</v>
      </c>
      <c r="D36" s="121" t="n">
        <f aca="false">Roadmap!X60</f>
        <v>0</v>
      </c>
      <c r="E36" s="121" t="n">
        <f aca="false">Roadmap!X63</f>
        <v>0</v>
      </c>
      <c r="F36" s="121" t="n">
        <f aca="false">Roadmap!X66</f>
        <v>0</v>
      </c>
      <c r="G36" s="122" t="n">
        <f aca="false">(((((IF((C36="0+"),0.5,0)+IF((C36=1),1,0))+IF((C36="1+"),1.5,0))+IF((C36=2),2,0))+IF((C36="2+"),2.5,0))+IF((C36=3),3,0))+IF((C36="3+"),3.5,0)</f>
        <v>0</v>
      </c>
      <c r="H36" s="123"/>
      <c r="I36" s="18"/>
      <c r="J36" s="18"/>
      <c r="K36" s="18"/>
      <c r="L36" s="18"/>
      <c r="M36" s="18"/>
      <c r="N36" s="18"/>
      <c r="T36" s="124" t="s">
        <v>149</v>
      </c>
      <c r="U36" s="126" t="s">
        <v>209</v>
      </c>
      <c r="V36" s="121" t="n">
        <v>0</v>
      </c>
      <c r="W36" s="121" t="n">
        <f aca="false">'Roadmap Chart'!I17</f>
        <v>0</v>
      </c>
      <c r="X36" s="121" t="n">
        <v>0</v>
      </c>
      <c r="Y36" s="121" t="n">
        <v>0</v>
      </c>
    </row>
    <row r="37" customFormat="false" ht="25" hidden="false" customHeight="true" outlineLevel="0" collapsed="false">
      <c r="A37" s="124" t="s">
        <v>149</v>
      </c>
      <c r="B37" s="126" t="s">
        <v>209</v>
      </c>
      <c r="C37" s="121" t="n">
        <f aca="false">Roadmap!Y69</f>
        <v>0</v>
      </c>
      <c r="D37" s="121" t="n">
        <f aca="false">Roadmap!X69</f>
        <v>0</v>
      </c>
      <c r="E37" s="121" t="n">
        <f aca="false">Roadmap!X72</f>
        <v>0</v>
      </c>
      <c r="F37" s="121" t="n">
        <f aca="false">Roadmap!X75</f>
        <v>0</v>
      </c>
      <c r="G37" s="122" t="n">
        <f aca="false">(((((IF((C37="0+"),0.5,0)+IF((C37=1),1,0))+IF((C37="1+"),1.5,0))+IF((C37=2),2,0))+IF((C37="2+"),2.5,0))+IF((C37=3),3,0))+IF((C37="3+"),3.5,0)</f>
        <v>0</v>
      </c>
      <c r="H37" s="123"/>
      <c r="I37" s="18"/>
      <c r="J37" s="18"/>
      <c r="K37" s="18"/>
      <c r="L37" s="18"/>
      <c r="M37" s="18"/>
      <c r="N37" s="18"/>
      <c r="T37" s="125" t="s">
        <v>237</v>
      </c>
      <c r="U37" s="128" t="s">
        <v>425</v>
      </c>
      <c r="V37" s="121" t="n">
        <v>0</v>
      </c>
      <c r="W37" s="121" t="n">
        <v>0</v>
      </c>
      <c r="X37" s="121" t="n">
        <f aca="false">'Roadmap Chart'!I18</f>
        <v>0</v>
      </c>
      <c r="Y37" s="121" t="n">
        <v>0</v>
      </c>
    </row>
    <row r="38" customFormat="false" ht="25" hidden="false" customHeight="true" outlineLevel="0" collapsed="false">
      <c r="A38" s="125" t="s">
        <v>237</v>
      </c>
      <c r="B38" s="128" t="s">
        <v>425</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237</v>
      </c>
      <c r="U38" s="128" t="s">
        <v>272</v>
      </c>
      <c r="V38" s="121" t="n">
        <v>0</v>
      </c>
      <c r="W38" s="121" t="n">
        <v>0</v>
      </c>
      <c r="X38" s="121" t="n">
        <f aca="false">'Roadmap Chart'!I19</f>
        <v>0</v>
      </c>
      <c r="Y38" s="121" t="n">
        <v>0</v>
      </c>
    </row>
    <row r="39" customFormat="false" ht="25" hidden="false" customHeight="true" outlineLevel="0" collapsed="false">
      <c r="A39" s="125" t="s">
        <v>237</v>
      </c>
      <c r="B39" s="128" t="s">
        <v>272</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237</v>
      </c>
      <c r="U39" s="128" t="s">
        <v>294</v>
      </c>
      <c r="V39" s="121" t="n">
        <v>0</v>
      </c>
      <c r="W39" s="121" t="n">
        <v>0</v>
      </c>
      <c r="X39" s="121" t="n">
        <f aca="false">'Roadmap Chart'!I20</f>
        <v>0</v>
      </c>
      <c r="Y39" s="121" t="n">
        <v>0</v>
      </c>
    </row>
    <row r="40" customFormat="false" ht="25" hidden="false" customHeight="true" outlineLevel="0" collapsed="false">
      <c r="A40" s="125" t="s">
        <v>237</v>
      </c>
      <c r="B40" s="128" t="s">
        <v>294</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321</v>
      </c>
      <c r="U40" s="129" t="s">
        <v>322</v>
      </c>
      <c r="V40" s="121" t="n">
        <v>0</v>
      </c>
      <c r="W40" s="121" t="n">
        <v>0</v>
      </c>
      <c r="X40" s="121" t="n">
        <v>0</v>
      </c>
      <c r="Y40" s="121" t="n">
        <f aca="false">'Roadmap Chart'!I21</f>
        <v>0</v>
      </c>
    </row>
    <row r="41" customFormat="false" ht="25" hidden="false" customHeight="true" outlineLevel="0" collapsed="false">
      <c r="A41" s="127" t="s">
        <v>321</v>
      </c>
      <c r="B41" s="129" t="s">
        <v>322</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321</v>
      </c>
      <c r="U41" s="129" t="s">
        <v>354</v>
      </c>
      <c r="V41" s="121" t="n">
        <v>0</v>
      </c>
      <c r="W41" s="121" t="n">
        <v>0</v>
      </c>
      <c r="X41" s="121" t="n">
        <v>0</v>
      </c>
      <c r="Y41" s="121" t="n">
        <f aca="false">'Roadmap Chart'!I22</f>
        <v>0</v>
      </c>
    </row>
    <row r="42" customFormat="false" ht="25" hidden="false" customHeight="true" outlineLevel="0" collapsed="false">
      <c r="A42" s="127" t="s">
        <v>321</v>
      </c>
      <c r="B42" s="129" t="s">
        <v>354</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8"/>
      <c r="J42" s="18"/>
      <c r="K42" s="18"/>
      <c r="L42" s="18"/>
      <c r="M42" s="18"/>
      <c r="N42" s="18"/>
      <c r="T42" s="127" t="s">
        <v>321</v>
      </c>
      <c r="U42" s="129" t="s">
        <v>384</v>
      </c>
      <c r="V42" s="121" t="n">
        <v>0</v>
      </c>
      <c r="W42" s="121" t="n">
        <v>0</v>
      </c>
      <c r="X42" s="121" t="n">
        <v>0</v>
      </c>
      <c r="Y42" s="121" t="n">
        <f aca="false">'Roadmap Chart'!I23</f>
        <v>0</v>
      </c>
    </row>
    <row r="43" customFormat="false" ht="25" hidden="false" customHeight="true" outlineLevel="0" collapsed="false">
      <c r="A43" s="127" t="s">
        <v>321</v>
      </c>
      <c r="B43" s="129" t="s">
        <v>384</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{BC8B1FFA-3A76-44FF-9977-0098A9ABA450}</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{78B09A22-3CAD-44F1-A3DD-62A63F96B048}</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{A0F4BF1A-311B-4250-BA13-998E7F4079F8}</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{8A24D773-A0E9-4BBE-82FD-B04017EB83FA}</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{471521A9-71C9-4A80-9217-EDB9B4B0FE6E}</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{79C41547-79AA-4191-A2AF-25C1F9938C70}</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{C82498E6-6F3E-4F41-B66B-44989061462B}</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{E2F01B8D-3EAC-491E-9FCF-B7F0306EF051}</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{9EFDA9E2-1CF3-45B7-BB71-FE49AE9D61AC}</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{8EB05528-752E-4227-9641-A2A0EE51FB7A}</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{8E4AC2A4-60A9-4AF0-96D5-D26C90E046B0}</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{53A085AF-16A0-4F1B-A14A-578583505D20}</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{DB2379BB-6FD2-4ECD-9B76-954EF8475A28}</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{74FDD259-F019-4A19-81DC-3D3D8A4D42CA}</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{A25B556F-C08A-4A28-B354-344EBC605D5B}</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{AAA05071-A3A0-4D57-94FA-EDA4F5AD8CA2}</x14:id>
        </ext>
      </extLst>
    </cfRule>
  </conditionalFormatting>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BC8B1FFA-3A76-44FF-9977-0098A9ABA450}">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78B09A22-3CAD-44F1-A3DD-62A63F96B048}">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A0F4BF1A-311B-4250-BA13-998E7F4079F8}">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8A24D773-A0E9-4BBE-82FD-B04017EB83FA}">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471521A9-71C9-4A80-9217-EDB9B4B0FE6E}">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79C41547-79AA-4191-A2AF-25C1F9938C70}">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C82498E6-6F3E-4F41-B66B-44989061462B}">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E2F01B8D-3EAC-491E-9FCF-B7F0306EF051}">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9EFDA9E2-1CF3-45B7-BB71-FE49AE9D61AC}">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8EB05528-752E-4227-9641-A2A0EE51FB7A}">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8E4AC2A4-60A9-4AF0-96D5-D26C90E046B0}">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53A085AF-16A0-4F1B-A14A-578583505D20}">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DB2379BB-6FD2-4ECD-9B76-954EF8475A28}">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74FDD259-F019-4A19-81DC-3D3D8A4D42CA}">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A25B556F-C08A-4A28-B354-344EBC605D5B}">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AAA05071-A3A0-4D57-94FA-EDA4F5AD8CA2}">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showFormulas="false" showGridLines="true" showRowColHeaders="true" showZeros="true" rightToLeft="false" tabSelected="true" showOutlineSymbols="true" defaultGridColor="true" view="normal" topLeftCell="B25" colorId="64" zoomScale="85" zoomScaleNormal="85" zoomScalePageLayoutView="100" workbookViewId="0">
      <pane xSplit="3" ySplit="0" topLeftCell="I25" activePane="topRight" state="frozen"/>
      <selection pane="topLeft" activeCell="B25" activeCellId="0" sqref="B25"/>
      <selection pane="topRight" activeCell="V47" activeCellId="0" sqref="V47"/>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0" width="11.99"/>
    <col collapsed="false" customWidth="true" hidden="false" outlineLevel="0" max="4" min="4" style="0" width="78.66"/>
    <col collapsed="false" customWidth="true" hidden="false" outlineLevel="0" max="5" min="5" style="13" width="33.67"/>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26.83"/>
    <col collapsed="false" customWidth="true" hidden="true" outlineLevel="0" max="11" min="11" style="10" width="8.67"/>
    <col collapsed="false" customWidth="true" hidden="true" outlineLevel="0" max="12" min="12" style="14" width="8.67"/>
    <col collapsed="false" customWidth="true" hidden="false" outlineLevel="0" max="13" min="13" style="0" width="12.17"/>
    <col collapsed="false" customWidth="true" hidden="false" outlineLevel="0" max="14" min="14" style="0" width="27"/>
    <col collapsed="false" customWidth="true" hidden="true" outlineLevel="0" max="15" min="15" style="10" width="8.67"/>
    <col collapsed="false" customWidth="true" hidden="true" outlineLevel="0" max="16" min="16" style="14" width="8.67"/>
    <col collapsed="false" customWidth="true" hidden="false" outlineLevel="0" max="17" min="17" style="0" width="12.17"/>
    <col collapsed="false" customWidth="true" hidden="false" outlineLevel="0" max="18" min="18" style="0" width="26.66"/>
    <col collapsed="false" customWidth="true" hidden="true" outlineLevel="0" max="19" min="19" style="10" width="8.67"/>
    <col collapsed="false" customWidth="true" hidden="true" outlineLevel="0" max="20" min="20" style="14" width="8.67"/>
    <col collapsed="false" customWidth="true" hidden="false" outlineLevel="0" max="21" min="21" style="0" width="12.17"/>
    <col collapsed="false" customWidth="true" hidden="false" outlineLevel="0" max="22" min="22" style="0" width="27.16"/>
    <col collapsed="false" customWidth="true" hidden="true" outlineLevel="0" max="23" min="23" style="10" width="8.67"/>
    <col collapsed="false" customWidth="true" hidden="true" outlineLevel="0" max="24" min="24" style="14" width="8.67"/>
    <col collapsed="false" customWidth="true" hidden="false" outlineLevel="0" max="25" min="25" style="0" width="12.17"/>
    <col collapsed="false" customWidth="true" hidden="false" outlineLevel="0" max="1025" min="26" style="0" width="8.83"/>
  </cols>
  <sheetData>
    <row r="1" customFormat="false" ht="17" hidden="false" customHeight="true" outlineLevel="0" collapsed="false">
      <c r="B1" s="16" t="str">
        <f aca="false">CONCATENATE("SAMM Assessment Interview: ",D13," For ",D12)</f>
        <v>SAMM Assessment Interview: Self-sovereign Identity For Grupo 6</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B3" s="24" t="s">
        <v>23</v>
      </c>
      <c r="C3" s="24"/>
      <c r="D3" s="24"/>
      <c r="I3" s="17"/>
      <c r="J3" s="18"/>
      <c r="M3" s="18"/>
      <c r="N3" s="18"/>
      <c r="Q3" s="18"/>
      <c r="R3" s="18"/>
      <c r="U3" s="18"/>
      <c r="V3" s="18"/>
      <c r="Y3" s="18"/>
    </row>
    <row r="4" customFormat="false" ht="12.75" hidden="false" customHeight="true" outlineLevel="0" collapsed="false">
      <c r="B4" s="130" t="s">
        <v>427</v>
      </c>
      <c r="C4" s="130"/>
      <c r="D4" s="130"/>
      <c r="I4" s="17"/>
      <c r="J4" s="18"/>
      <c r="M4" s="18"/>
      <c r="N4" s="18"/>
      <c r="Q4" s="18"/>
      <c r="R4" s="18"/>
      <c r="U4" s="18"/>
      <c r="V4" s="18"/>
      <c r="Y4" s="18"/>
    </row>
    <row r="5" customFormat="false" ht="12.75" hidden="false" customHeight="true" outlineLevel="0" collapsed="false">
      <c r="B5" s="131" t="s">
        <v>428</v>
      </c>
      <c r="C5" s="131"/>
      <c r="D5" s="131"/>
      <c r="I5" s="17"/>
      <c r="J5" s="18"/>
      <c r="M5" s="18"/>
      <c r="N5" s="18"/>
      <c r="Q5" s="18"/>
      <c r="R5" s="18"/>
      <c r="U5" s="18"/>
      <c r="V5" s="18"/>
      <c r="Y5" s="18"/>
    </row>
    <row r="6" customFormat="false" ht="12.75" hidden="false" customHeight="true" outlineLevel="0" collapsed="false">
      <c r="B6" s="131" t="s">
        <v>429</v>
      </c>
      <c r="C6" s="131"/>
      <c r="D6" s="131"/>
      <c r="I6" s="17"/>
      <c r="J6" s="18"/>
      <c r="M6" s="18"/>
      <c r="N6" s="18"/>
      <c r="Q6" s="18"/>
      <c r="R6" s="18"/>
      <c r="U6" s="18"/>
      <c r="V6" s="18"/>
      <c r="Y6" s="18"/>
    </row>
    <row r="7" customFormat="false" ht="12.75" hidden="false" customHeight="true" outlineLevel="0" collapsed="false">
      <c r="B7" s="131" t="s">
        <v>430</v>
      </c>
      <c r="C7" s="131"/>
      <c r="D7" s="131"/>
      <c r="I7" s="17"/>
      <c r="J7" s="18"/>
      <c r="M7" s="18"/>
      <c r="N7" s="18"/>
      <c r="Q7" s="18"/>
      <c r="R7" s="18"/>
      <c r="U7" s="18"/>
      <c r="V7" s="18"/>
      <c r="Y7" s="18"/>
    </row>
    <row r="8" customFormat="false" ht="12.75" hidden="false" customHeight="true" outlineLevel="0" collapsed="false">
      <c r="B8" s="131" t="s">
        <v>431</v>
      </c>
      <c r="C8" s="131"/>
      <c r="D8" s="131"/>
      <c r="I8" s="17"/>
      <c r="J8" s="18"/>
      <c r="M8" s="18"/>
      <c r="N8" s="18"/>
      <c r="Q8" s="18"/>
      <c r="R8" s="18"/>
      <c r="U8" s="18"/>
      <c r="V8" s="18"/>
      <c r="Y8" s="18"/>
    </row>
    <row r="9" customFormat="false" ht="12.75" hidden="false" customHeight="true" outlineLevel="0" collapsed="false">
      <c r="B9" s="131" t="s">
        <v>432</v>
      </c>
      <c r="C9" s="131"/>
      <c r="D9" s="131"/>
      <c r="I9" s="17"/>
      <c r="J9" s="18"/>
      <c r="M9" s="18"/>
      <c r="N9" s="18"/>
      <c r="Q9" s="18"/>
      <c r="R9" s="18"/>
      <c r="U9" s="18"/>
      <c r="V9" s="18"/>
      <c r="Y9" s="18"/>
    </row>
    <row r="10" customFormat="false" ht="12.75" hidden="false" customHeight="true" outlineLevel="0" collapsed="false">
      <c r="B10" s="132" t="s">
        <v>433</v>
      </c>
      <c r="C10" s="132"/>
      <c r="D10" s="132"/>
      <c r="I10" s="17"/>
      <c r="J10" s="18"/>
      <c r="M10" s="18"/>
      <c r="N10" s="18"/>
      <c r="Q10" s="18"/>
      <c r="R10" s="18"/>
      <c r="U10" s="18"/>
      <c r="V10" s="18"/>
      <c r="Y10" s="18"/>
    </row>
    <row r="11" customFormat="false" ht="12.75" hidden="false" customHeight="true" outlineLevel="0" collapsed="false">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B12" s="28" t="s">
        <v>29</v>
      </c>
      <c r="C12" s="28"/>
      <c r="D12" s="133" t="str">
        <f aca="false">Interview!D10</f>
        <v>Grupo 6</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B13" s="30" t="s">
        <v>31</v>
      </c>
      <c r="C13" s="30"/>
      <c r="D13" s="134" t="str">
        <f aca="false">Interview!D11</f>
        <v>Self-sovereign Identity</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B14" s="30" t="s">
        <v>33</v>
      </c>
      <c r="C14" s="30"/>
      <c r="D14" s="135" t="n">
        <f aca="false">Interview!D12</f>
        <v>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B15" s="30" t="s">
        <v>34</v>
      </c>
      <c r="C15" s="30"/>
      <c r="D15" s="134" t="n">
        <f aca="false">Interview!D13</f>
        <v>0</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B16" s="33" t="s">
        <v>35</v>
      </c>
      <c r="C16" s="33"/>
      <c r="D16" s="136" t="n">
        <f aca="false">Interview!D14</f>
        <v>0</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B18" s="137" t="s">
        <v>36</v>
      </c>
      <c r="C18" s="137"/>
      <c r="D18" s="137"/>
      <c r="E18" s="137" t="s">
        <v>434</v>
      </c>
      <c r="F18" s="137"/>
      <c r="G18" s="137"/>
      <c r="H18" s="137"/>
      <c r="I18" s="137"/>
      <c r="J18" s="138" t="s">
        <v>435</v>
      </c>
      <c r="K18" s="138"/>
      <c r="L18" s="138"/>
      <c r="M18" s="138"/>
      <c r="N18" s="138" t="s">
        <v>436</v>
      </c>
      <c r="O18" s="138"/>
      <c r="P18" s="138"/>
      <c r="Q18" s="138"/>
      <c r="R18" s="138" t="s">
        <v>437</v>
      </c>
      <c r="S18" s="138"/>
      <c r="T18" s="138"/>
      <c r="U18" s="138"/>
      <c r="V18" s="138" t="s">
        <v>438</v>
      </c>
      <c r="W18" s="138"/>
      <c r="X18" s="138"/>
      <c r="Y18" s="138"/>
    </row>
    <row r="19" customFormat="false" ht="12.75" hidden="false" customHeight="true" outlineLevel="0" collapsed="false">
      <c r="B19" s="139" t="s">
        <v>37</v>
      </c>
      <c r="C19" s="139"/>
      <c r="D19" s="139"/>
      <c r="E19" s="140" t="s">
        <v>38</v>
      </c>
      <c r="F19" s="140"/>
      <c r="G19" s="140"/>
      <c r="H19" s="141"/>
      <c r="I19" s="142" t="s">
        <v>40</v>
      </c>
      <c r="J19" s="143" t="s">
        <v>38</v>
      </c>
      <c r="K19" s="36"/>
      <c r="L19" s="37"/>
      <c r="M19" s="144" t="s">
        <v>40</v>
      </c>
      <c r="N19" s="143" t="s">
        <v>38</v>
      </c>
      <c r="O19" s="36"/>
      <c r="P19" s="37"/>
      <c r="Q19" s="144" t="s">
        <v>40</v>
      </c>
      <c r="R19" s="143" t="s">
        <v>38</v>
      </c>
      <c r="S19" s="36"/>
      <c r="T19" s="37"/>
      <c r="U19" s="144" t="s">
        <v>40</v>
      </c>
      <c r="V19" s="143" t="s">
        <v>38</v>
      </c>
      <c r="W19" s="36"/>
      <c r="X19" s="37"/>
      <c r="Y19" s="144" t="s">
        <v>40</v>
      </c>
    </row>
    <row r="20" customFormat="false" ht="12.75" hidden="false" customHeight="true" outlineLevel="0" collapsed="false">
      <c r="A20" s="10" t="n">
        <v>1</v>
      </c>
      <c r="B20" s="145" t="s">
        <v>41</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0.666666666666667</v>
      </c>
      <c r="I20" s="150" t="n">
        <f aca="false">SUM(H20,H24,H28)</f>
        <v>0.666666666666667</v>
      </c>
      <c r="J20" s="151" t="s">
        <v>439</v>
      </c>
      <c r="K20" s="148" t="n">
        <f aca="false">IFERROR(VLOOKUP(J20,AnswerATBL,2,0),0)</f>
        <v>0.2</v>
      </c>
      <c r="L20" s="152" t="n">
        <f aca="false">IFERROR(AVERAGE(K20,K21,K22),0)</f>
        <v>0.566666666666667</v>
      </c>
      <c r="M20" s="153" t="n">
        <f aca="false">SUM(L20,L24,L28)</f>
        <v>0.766666666666667</v>
      </c>
      <c r="N20" s="151" t="s">
        <v>440</v>
      </c>
      <c r="O20" s="148" t="n">
        <f aca="false">IFERROR(VLOOKUP(N20,AnswerATBL,2,0),0)</f>
        <v>0.5</v>
      </c>
      <c r="P20" s="152" t="n">
        <f aca="false">IFERROR(AVERAGE(O20,O21,O22),0)</f>
        <v>0.833333333333333</v>
      </c>
      <c r="Q20" s="153" t="n">
        <f aca="false">SUM(P20,P24,P28)</f>
        <v>1.53333333333333</v>
      </c>
      <c r="R20" s="151" t="s">
        <v>440</v>
      </c>
      <c r="S20" s="148" t="n">
        <f aca="false">IFERROR(VLOOKUP(R20,AnswerATBL,2,0),0)</f>
        <v>0.5</v>
      </c>
      <c r="T20" s="152" t="n">
        <f aca="false">IFERROR(AVERAGE(S20,S21,S22),0)</f>
        <v>0.833333333333333</v>
      </c>
      <c r="U20" s="153" t="n">
        <f aca="false">SUM(T20,T24,T28)</f>
        <v>2.33333333333333</v>
      </c>
      <c r="V20" s="151" t="s">
        <v>441</v>
      </c>
      <c r="W20" s="148" t="n">
        <f aca="false">IFERROR(VLOOKUP(V20,AnswerATBL,2,0),0)</f>
        <v>1</v>
      </c>
      <c r="X20" s="152" t="n">
        <f aca="false">IFERROR(AVERAGE(W20,W21,W22),0)</f>
        <v>1</v>
      </c>
      <c r="Y20" s="153" t="n">
        <f aca="false">SUM(X20,X24,X28)</f>
        <v>3</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Yes, the majority of them are/do</v>
      </c>
      <c r="F21" s="155" t="n">
        <v>2</v>
      </c>
      <c r="G21" s="155" t="n">
        <f aca="false">IFERROR(VLOOKUP(E21,AnswerCTBL,2,0),0)</f>
        <v>1</v>
      </c>
      <c r="H21" s="156"/>
      <c r="I21" s="150"/>
      <c r="J21" s="157" t="s">
        <v>442</v>
      </c>
      <c r="K21" s="155" t="n">
        <f aca="false">IFERROR(VLOOKUP(J21,AnswerCTBL,2,0),0)</f>
        <v>0.5</v>
      </c>
      <c r="L21" s="158"/>
      <c r="M21" s="153"/>
      <c r="N21" s="157" t="s">
        <v>49</v>
      </c>
      <c r="O21" s="155" t="n">
        <f aca="false">IFERROR(VLOOKUP(N21,AnswerCTBL,2,0),0)</f>
        <v>1</v>
      </c>
      <c r="P21" s="158"/>
      <c r="Q21" s="153"/>
      <c r="R21" s="157" t="s">
        <v>49</v>
      </c>
      <c r="S21" s="155" t="n">
        <f aca="false">IFERROR(VLOOKUP(R21,AnswerCTBL,2,0),0)</f>
        <v>1</v>
      </c>
      <c r="T21" s="158"/>
      <c r="U21" s="153"/>
      <c r="V21" s="157" t="s">
        <v>49</v>
      </c>
      <c r="W21" s="155" t="n">
        <f aca="false">IFERROR(VLOOKUP(V21,AnswerCTBL,2,0),0)</f>
        <v>1</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Yes, the majority of them are/do</v>
      </c>
      <c r="F22" s="42" t="n">
        <v>3</v>
      </c>
      <c r="G22" s="42" t="n">
        <f aca="false">IFERROR(VLOOKUP(E22,AnswerCTBL,2,0),0)</f>
        <v>1</v>
      </c>
      <c r="H22" s="160"/>
      <c r="I22" s="161"/>
      <c r="J22" s="157" t="s">
        <v>49</v>
      </c>
      <c r="K22" s="42" t="n">
        <f aca="false">IFERROR(VLOOKUP(J22,AnswerCTBL,2,0),0)</f>
        <v>1</v>
      </c>
      <c r="L22" s="65"/>
      <c r="M22" s="153"/>
      <c r="N22" s="157" t="s">
        <v>49</v>
      </c>
      <c r="O22" s="42" t="n">
        <f aca="false">IFERROR(VLOOKUP(N22,AnswerCTBL,2,0),0)</f>
        <v>1</v>
      </c>
      <c r="P22" s="65"/>
      <c r="Q22" s="153"/>
      <c r="R22" s="157" t="s">
        <v>49</v>
      </c>
      <c r="S22" s="42" t="n">
        <f aca="false">IFERROR(VLOOKUP(R22,AnswerCTBL,2,0),0)</f>
        <v>1</v>
      </c>
      <c r="T22" s="65"/>
      <c r="U22" s="153"/>
      <c r="V22" s="157" t="s">
        <v>49</v>
      </c>
      <c r="W22" s="42" t="n">
        <f aca="false">IFERROR(VLOOKUP(V22,AnswerCTBL,2,0),0)</f>
        <v>1</v>
      </c>
      <c r="X22" s="65"/>
      <c r="Y22" s="153"/>
    </row>
    <row r="23" customFormat="false" ht="12.75" hidden="false" customHeight="true" outlineLevel="0" collapsed="false">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58</v>
      </c>
      <c r="C24" s="166" t="str">
        <f aca="false">Interview!C35</f>
        <v>Are many of your applications and resources categorized by risk?</v>
      </c>
      <c r="D24" s="166"/>
      <c r="E24" s="54" t="str">
        <f aca="false">Interview!E35</f>
        <v>No</v>
      </c>
      <c r="F24" s="155" t="n">
        <v>4</v>
      </c>
      <c r="G24" s="155" t="n">
        <f aca="false">IFERROR(VLOOKUP(E24,AnswerCTBL,2,0),0)</f>
        <v>0</v>
      </c>
      <c r="H24" s="167" t="n">
        <f aca="false">IFERROR(AVERAGE(G24,G25,G26),0)</f>
        <v>0</v>
      </c>
      <c r="I24" s="161"/>
      <c r="J24" s="151" t="s">
        <v>172</v>
      </c>
      <c r="K24" s="155" t="n">
        <f aca="false">IFERROR(VLOOKUP(J24,AnswerCTBL,2,0),0)</f>
        <v>0.2</v>
      </c>
      <c r="L24" s="168" t="n">
        <f aca="false">IFERROR(AVERAGE(K24,K25,K26),0)</f>
        <v>0.2</v>
      </c>
      <c r="M24" s="169"/>
      <c r="N24" s="151" t="s">
        <v>442</v>
      </c>
      <c r="O24" s="155" t="n">
        <f aca="false">IFERROR(VLOOKUP(N24,AnswerCTBL,2,0),0)</f>
        <v>0.5</v>
      </c>
      <c r="P24" s="168" t="n">
        <f aca="false">IFERROR(AVERAGE(O24,O25,O26),0)</f>
        <v>0.5</v>
      </c>
      <c r="Q24" s="169"/>
      <c r="R24" s="151" t="s">
        <v>49</v>
      </c>
      <c r="S24" s="155" t="n">
        <f aca="false">IFERROR(VLOOKUP(R24,AnswerCTBL,2,0),0)</f>
        <v>1</v>
      </c>
      <c r="T24" s="168" t="n">
        <f aca="false">IFERROR(AVERAGE(S24,S25,S26),0)</f>
        <v>1</v>
      </c>
      <c r="U24" s="169"/>
      <c r="V24" s="151" t="s">
        <v>49</v>
      </c>
      <c r="W24" s="155" t="n">
        <f aca="false">IFERROR(VLOOKUP(V24,AnswerCTBL,2,0),0)</f>
        <v>1</v>
      </c>
      <c r="X24" s="168" t="n">
        <f aca="false">IFERROR(AVERAGE(W24,W25,W26),0)</f>
        <v>1</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No</v>
      </c>
      <c r="F25" s="155" t="n">
        <v>5</v>
      </c>
      <c r="G25" s="155" t="n">
        <f aca="false">IFERROR(VLOOKUP(E25,AnswerCTBL,2,0),0)</f>
        <v>0</v>
      </c>
      <c r="H25" s="156"/>
      <c r="I25" s="161"/>
      <c r="J25" s="157" t="s">
        <v>172</v>
      </c>
      <c r="K25" s="155" t="n">
        <f aca="false">IFERROR(VLOOKUP(J25,AnswerCTBL,2,0),0)</f>
        <v>0.2</v>
      </c>
      <c r="L25" s="158"/>
      <c r="M25" s="169"/>
      <c r="N25" s="157" t="s">
        <v>442</v>
      </c>
      <c r="O25" s="155" t="n">
        <f aca="false">IFERROR(VLOOKUP(N25,AnswerCTBL,2,0),0)</f>
        <v>0.5</v>
      </c>
      <c r="P25" s="158"/>
      <c r="Q25" s="169"/>
      <c r="R25" s="157" t="s">
        <v>49</v>
      </c>
      <c r="S25" s="155" t="n">
        <f aca="false">IFERROR(VLOOKUP(R25,AnswerCTBL,2,0),0)</f>
        <v>1</v>
      </c>
      <c r="T25" s="158"/>
      <c r="U25" s="169"/>
      <c r="V25" s="157" t="s">
        <v>49</v>
      </c>
      <c r="W25" s="155" t="n">
        <f aca="false">IFERROR(VLOOKUP(V25,AnswerCTBL,2,0),0)</f>
        <v>1</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No</v>
      </c>
      <c r="F26" s="42" t="n">
        <v>6</v>
      </c>
      <c r="G26" s="42" t="n">
        <f aca="false">IFERROR(VLOOKUP(E26,AnswerCTBL,2,0),0)</f>
        <v>0</v>
      </c>
      <c r="H26" s="160"/>
      <c r="I26" s="161"/>
      <c r="J26" s="157" t="s">
        <v>172</v>
      </c>
      <c r="K26" s="42" t="n">
        <f aca="false">IFERROR(VLOOKUP(J26,AnswerCTBL,2,0),0)</f>
        <v>0.2</v>
      </c>
      <c r="L26" s="65"/>
      <c r="M26" s="169"/>
      <c r="N26" s="157" t="s">
        <v>442</v>
      </c>
      <c r="O26" s="42" t="n">
        <f aca="false">IFERROR(VLOOKUP(N26,AnswerCTBL,2,0),0)</f>
        <v>0.5</v>
      </c>
      <c r="P26" s="65"/>
      <c r="Q26" s="169"/>
      <c r="R26" s="157" t="s">
        <v>49</v>
      </c>
      <c r="S26" s="42" t="n">
        <f aca="false">IFERROR(VLOOKUP(R26,AnswerCTBL,2,0),0)</f>
        <v>1</v>
      </c>
      <c r="T26" s="65"/>
      <c r="U26" s="169"/>
      <c r="V26" s="157" t="s">
        <v>49</v>
      </c>
      <c r="W26" s="42" t="n">
        <f aca="false">IFERROR(VLOOKUP(V26,AnswerCTBL,2,0),0)</f>
        <v>1</v>
      </c>
      <c r="X26" s="65"/>
      <c r="Y26" s="169"/>
    </row>
    <row r="27" customFormat="false" ht="12.75" hidden="false" customHeight="true" outlineLevel="0" collapsed="false">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68</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t="s">
        <v>43</v>
      </c>
      <c r="K28" s="155" t="n">
        <f aca="false">IFERROR(VLOOKUP(J28,AnswerCTBL,2,0),0)</f>
        <v>0</v>
      </c>
      <c r="L28" s="168" t="n">
        <f aca="false">IFERROR(AVERAGE(K28,K29),0)</f>
        <v>0</v>
      </c>
      <c r="M28" s="169"/>
      <c r="N28" s="151" t="s">
        <v>172</v>
      </c>
      <c r="O28" s="155" t="n">
        <f aca="false">IFERROR(VLOOKUP(N28,AnswerCTBL,2,0),0)</f>
        <v>0.2</v>
      </c>
      <c r="P28" s="168" t="n">
        <f aca="false">IFERROR(AVERAGE(O28,O29),0)</f>
        <v>0.2</v>
      </c>
      <c r="Q28" s="169"/>
      <c r="R28" s="151" t="s">
        <v>442</v>
      </c>
      <c r="S28" s="155" t="n">
        <f aca="false">IFERROR(VLOOKUP(R28,AnswerCTBL,2,0),0)</f>
        <v>0.5</v>
      </c>
      <c r="T28" s="168" t="n">
        <f aca="false">IFERROR(AVERAGE(S28,S29),0)</f>
        <v>0.5</v>
      </c>
      <c r="U28" s="169"/>
      <c r="V28" s="151" t="s">
        <v>49</v>
      </c>
      <c r="W28" s="155" t="n">
        <f aca="false">IFERROR(VLOOKUP(V28,AnswerCTBL,2,0),0)</f>
        <v>1</v>
      </c>
      <c r="X28" s="168" t="n">
        <f aca="false">IFERROR(AVERAGE(W28,W29),0)</f>
        <v>1</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t="s">
        <v>43</v>
      </c>
      <c r="K29" s="42" t="n">
        <f aca="false">IFERROR(VLOOKUP(J29,AnswerDTBL,2,0),0)</f>
        <v>0</v>
      </c>
      <c r="L29" s="65"/>
      <c r="M29" s="169"/>
      <c r="N29" s="157" t="s">
        <v>119</v>
      </c>
      <c r="O29" s="42" t="n">
        <f aca="false">IFERROR(VLOOKUP(N29,AnswerDTBL,2,0),0)</f>
        <v>0.2</v>
      </c>
      <c r="P29" s="65"/>
      <c r="Q29" s="169"/>
      <c r="R29" s="157" t="s">
        <v>443</v>
      </c>
      <c r="S29" s="42" t="n">
        <f aca="false">IFERROR(VLOOKUP(R29,AnswerDTBL,2,0),0)</f>
        <v>0.5</v>
      </c>
      <c r="T29" s="65"/>
      <c r="U29" s="169"/>
      <c r="V29" s="157" t="s">
        <v>444</v>
      </c>
      <c r="W29" s="42" t="n">
        <f aca="false">IFERROR(VLOOKUP(V29,AnswerDTBL,2,0),0)</f>
        <v>1</v>
      </c>
      <c r="X29" s="65"/>
      <c r="Y29" s="169"/>
    </row>
    <row r="30" customFormat="false" ht="12.75" hidden="false" customHeight="true" outlineLevel="0" collapsed="false">
      <c r="B30" s="171" t="s">
        <v>80</v>
      </c>
      <c r="C30" s="171"/>
      <c r="D30" s="171"/>
      <c r="E30" s="172" t="s">
        <v>38</v>
      </c>
      <c r="F30" s="173"/>
      <c r="G30" s="173"/>
      <c r="H30" s="174"/>
      <c r="I30" s="175" t="s">
        <v>40</v>
      </c>
      <c r="J30" s="176" t="s">
        <v>38</v>
      </c>
      <c r="K30" s="177"/>
      <c r="L30" s="177"/>
      <c r="M30" s="178" t="s">
        <v>40</v>
      </c>
      <c r="N30" s="176" t="s">
        <v>38</v>
      </c>
      <c r="O30" s="177"/>
      <c r="P30" s="177"/>
      <c r="Q30" s="178" t="s">
        <v>40</v>
      </c>
      <c r="R30" s="176" t="s">
        <v>38</v>
      </c>
      <c r="S30" s="177"/>
      <c r="T30" s="177"/>
      <c r="U30" s="178" t="s">
        <v>40</v>
      </c>
      <c r="V30" s="176" t="s">
        <v>38</v>
      </c>
      <c r="W30" s="177"/>
      <c r="X30" s="177"/>
      <c r="Y30" s="178" t="s">
        <v>40</v>
      </c>
    </row>
    <row r="31" customFormat="false" ht="12.75" hidden="false" customHeight="true" outlineLevel="0" collapsed="false">
      <c r="A31" s="10" t="n">
        <v>9</v>
      </c>
      <c r="B31" s="165" t="s">
        <v>81</v>
      </c>
      <c r="C31" s="166" t="str">
        <f aca="false">Interview!C62</f>
        <v>Do project stakeholders know their project’s compliance status?</v>
      </c>
      <c r="D31" s="166"/>
      <c r="E31" s="54" t="str">
        <f aca="false">Interview!E62</f>
        <v>Yes, the majority of them are/do</v>
      </c>
      <c r="F31" s="155" t="n">
        <v>9</v>
      </c>
      <c r="G31" s="155" t="n">
        <f aca="false">IFERROR(VLOOKUP(E31,AnswerCTBL,2,0),0)</f>
        <v>1</v>
      </c>
      <c r="H31" s="179" t="n">
        <f aca="false">IFERROR(AVERAGE(G31,G32),0)</f>
        <v>1</v>
      </c>
      <c r="I31" s="150" t="n">
        <f aca="false">SUM(H31,H34,H37)</f>
        <v>2.35</v>
      </c>
      <c r="J31" s="157"/>
      <c r="K31" s="155" t="n">
        <f aca="false">IFERROR(VLOOKUP(J31,AnswerCTBL,2,0),0)</f>
        <v>0</v>
      </c>
      <c r="L31" s="180" t="n">
        <f aca="false">IFERROR(AVERAGE(K31,K32),0)</f>
        <v>0</v>
      </c>
      <c r="M31" s="181" t="n">
        <f aca="false">SUM(L31,L34,L37)</f>
        <v>0</v>
      </c>
      <c r="N31" s="157"/>
      <c r="O31" s="155" t="n">
        <f aca="false">IFERROR(VLOOKUP(N31,AnswerCTBL,2,0),0)</f>
        <v>0</v>
      </c>
      <c r="P31" s="180" t="n">
        <f aca="false">IFERROR(AVERAGE(O31,O32),0)</f>
        <v>0</v>
      </c>
      <c r="Q31" s="181" t="n">
        <f aca="false">SUM(P31,P34,P37)</f>
        <v>0</v>
      </c>
      <c r="R31" s="157"/>
      <c r="S31" s="155" t="n">
        <f aca="false">IFERROR(VLOOKUP(R31,AnswerCTBL,2,0),0)</f>
        <v>0</v>
      </c>
      <c r="T31" s="180" t="n">
        <f aca="false">IFERROR(AVERAGE(S31,S32),0)</f>
        <v>0</v>
      </c>
      <c r="U31" s="181" t="n">
        <f aca="false">SUM(T31,T34,T37)</f>
        <v>0</v>
      </c>
      <c r="V31" s="157"/>
      <c r="W31" s="155" t="n">
        <f aca="false">IFERROR(VLOOKUP(V31,AnswerCTBL,2,0),0)</f>
        <v>0</v>
      </c>
      <c r="X31" s="180" t="n">
        <f aca="false">IFERROR(AVERAGE(W31,W32),0)</f>
        <v>0</v>
      </c>
      <c r="Y31" s="181" t="n">
        <f aca="false">SUM(X31,X34,X37)</f>
        <v>0</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No, it is not applicable</v>
      </c>
      <c r="F32" s="42" t="n">
        <v>10</v>
      </c>
      <c r="G32" s="42" t="n">
        <f aca="false">IFERROR(VLOOKUP(E32,AnswerETBL,2,0),0)</f>
        <v>1</v>
      </c>
      <c r="H32" s="74"/>
      <c r="I32" s="150"/>
      <c r="J32" s="157"/>
      <c r="K32" s="42" t="n">
        <f aca="false">IFERROR(VLOOKUP(J32,AnswerETBL,2,0),0)</f>
        <v>0</v>
      </c>
      <c r="L32" s="74"/>
      <c r="M32" s="181"/>
      <c r="N32" s="157"/>
      <c r="O32" s="42" t="n">
        <f aca="false">IFERROR(VLOOKUP(N32,AnswerETBL,2,0),0)</f>
        <v>0</v>
      </c>
      <c r="P32" s="74"/>
      <c r="Q32" s="181"/>
      <c r="R32" s="157"/>
      <c r="S32" s="42" t="n">
        <f aca="false">IFERROR(VLOOKUP(R32,AnswerETBL,2,0),0)</f>
        <v>0</v>
      </c>
      <c r="T32" s="74"/>
      <c r="U32" s="181"/>
      <c r="V32" s="157"/>
      <c r="W32" s="42" t="n">
        <f aca="false">IFERROR(VLOOKUP(V32,AnswerETBL,2,0),0)</f>
        <v>0</v>
      </c>
      <c r="X32" s="74"/>
      <c r="Y32" s="181"/>
    </row>
    <row r="33" customFormat="false" ht="12.75" hidden="false" customHeight="true" outlineLevel="0" collapsed="false">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91</v>
      </c>
      <c r="C34" s="166" t="str">
        <f aca="false">Interview!C73</f>
        <v>Does the organization utilize a set of policies and standards to control software development?</v>
      </c>
      <c r="D34" s="166"/>
      <c r="E34" s="54" t="str">
        <f aca="false">Interview!E73</f>
        <v>Yes, teams write/run their own</v>
      </c>
      <c r="F34" s="155" t="n">
        <v>11</v>
      </c>
      <c r="G34" s="155" t="n">
        <f aca="false">IFERROR(VLOOKUP(E34,AnswerFTBL,2,0),0)</f>
        <v>0.2</v>
      </c>
      <c r="H34" s="156" t="n">
        <f aca="false">IFERROR(AVERAGE(G34,G35),0)</f>
        <v>0.6</v>
      </c>
      <c r="I34" s="161"/>
      <c r="J34" s="157"/>
      <c r="K34" s="155" t="n">
        <f aca="false">IFERROR(VLOOKUP(J34,AnswerFTBL,2,0),0)</f>
        <v>0</v>
      </c>
      <c r="L34" s="158" t="n">
        <f aca="false">IFERROR(AVERAGE(K34,K35),0)</f>
        <v>0</v>
      </c>
      <c r="M34" s="169"/>
      <c r="N34" s="157"/>
      <c r="O34" s="155" t="n">
        <f aca="false">IFERROR(VLOOKUP(N34,AnswerFTBL,2,0),0)</f>
        <v>0</v>
      </c>
      <c r="P34" s="158" t="n">
        <f aca="false">IFERROR(AVERAGE(O34,O35),0)</f>
        <v>0</v>
      </c>
      <c r="Q34" s="169"/>
      <c r="R34" s="157"/>
      <c r="S34" s="155" t="n">
        <f aca="false">IFERROR(VLOOKUP(R34,AnswerFTBL,2,0),0)</f>
        <v>0</v>
      </c>
      <c r="T34" s="158" t="n">
        <f aca="false">IFERROR(AVERAGE(S34,S35),0)</f>
        <v>0</v>
      </c>
      <c r="U34" s="169"/>
      <c r="V34" s="157"/>
      <c r="W34" s="155" t="n">
        <f aca="false">IFERROR(VLOOKUP(V34,AnswerFTBL,2,0),0)</f>
        <v>0</v>
      </c>
      <c r="X34" s="158" t="n">
        <f aca="false">IFERROR(AVERAGE(W34,W35),0)</f>
        <v>0</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Yes, the majority of them are/do</v>
      </c>
      <c r="F35" s="42" t="n">
        <v>12</v>
      </c>
      <c r="G35" s="42" t="n">
        <f aca="false">IFERROR(VLOOKUP(E35,AnswerCTBL,2,0),0)</f>
        <v>1</v>
      </c>
      <c r="H35" s="160"/>
      <c r="I35" s="161"/>
      <c r="J35" s="157"/>
      <c r="K35" s="42" t="n">
        <f aca="false">IFERROR(VLOOKUP(J35,AnswerCTBL,2,0),0)</f>
        <v>0</v>
      </c>
      <c r="L35" s="65"/>
      <c r="M35" s="169"/>
      <c r="N35" s="157"/>
      <c r="O35" s="42" t="n">
        <f aca="false">IFERROR(VLOOKUP(N35,AnswerCTBL,2,0),0)</f>
        <v>0</v>
      </c>
      <c r="P35" s="65"/>
      <c r="Q35" s="169"/>
      <c r="R35" s="157"/>
      <c r="S35" s="42" t="n">
        <f aca="false">IFERROR(VLOOKUP(R35,AnswerCTBL,2,0),0)</f>
        <v>0</v>
      </c>
      <c r="T35" s="65"/>
      <c r="U35" s="169"/>
      <c r="V35" s="157"/>
      <c r="W35" s="42" t="n">
        <f aca="false">IFERROR(VLOOKUP(V35,AnswerCTBL,2,0),0)</f>
        <v>0</v>
      </c>
      <c r="X35" s="65"/>
      <c r="Y35" s="169"/>
    </row>
    <row r="36" customFormat="false" ht="12.75" hidden="false" customHeight="true" outlineLevel="0" collapsed="false">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106</v>
      </c>
      <c r="C37" s="166" t="str">
        <f aca="false">Interview!C89</f>
        <v>Are projects periodically audited to ensure a baseline of compliance with policies and standards?</v>
      </c>
      <c r="D37" s="166"/>
      <c r="E37" s="54" t="str">
        <f aca="false">Interview!E89</f>
        <v>Yes, the majority of them are/do</v>
      </c>
      <c r="F37" s="155" t="n">
        <v>13</v>
      </c>
      <c r="G37" s="155" t="n">
        <f aca="false">IFERROR(VLOOKUP(E37,AnswerCTBL,2,0),0)</f>
        <v>1</v>
      </c>
      <c r="H37" s="156" t="n">
        <f aca="false">IFERROR(AVERAGE(G37,G38),0)</f>
        <v>0.75</v>
      </c>
      <c r="I37" s="161"/>
      <c r="J37" s="151"/>
      <c r="K37" s="155" t="n">
        <f aca="false">IFERROR(VLOOKUP(J37,AnswerCTBL,2,0),0)</f>
        <v>0</v>
      </c>
      <c r="L37" s="158" t="n">
        <f aca="false">IFERROR(AVERAGE(K37,K38),0)</f>
        <v>0</v>
      </c>
      <c r="M37" s="169"/>
      <c r="N37" s="151"/>
      <c r="O37" s="155" t="n">
        <f aca="false">IFERROR(VLOOKUP(N37,AnswerCTBL,2,0),0)</f>
        <v>0</v>
      </c>
      <c r="P37" s="158" t="n">
        <f aca="false">IFERROR(AVERAGE(O37,O38),0)</f>
        <v>0</v>
      </c>
      <c r="Q37" s="169"/>
      <c r="R37" s="151"/>
      <c r="S37" s="155" t="n">
        <f aca="false">IFERROR(VLOOKUP(R37,AnswerCTBL,2,0),0)</f>
        <v>0</v>
      </c>
      <c r="T37" s="158" t="n">
        <f aca="false">IFERROR(AVERAGE(S37,S38),0)</f>
        <v>0</v>
      </c>
      <c r="U37" s="169"/>
      <c r="V37" s="151"/>
      <c r="W37" s="155" t="n">
        <f aca="false">IFERROR(VLOOKUP(V37,AnswerCTBL,2,0),0)</f>
        <v>0</v>
      </c>
      <c r="X37" s="158" t="n">
        <f aca="false">IFERROR(AVERAGE(W37,W38),0)</f>
        <v>0</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Yes, across the organization</v>
      </c>
      <c r="F38" s="42" t="n">
        <v>14</v>
      </c>
      <c r="G38" s="42" t="n">
        <f aca="false">IFERROR(VLOOKUP(E38,AnswerGTBL,2,0),0)</f>
        <v>0.5</v>
      </c>
      <c r="H38" s="160"/>
      <c r="I38" s="161"/>
      <c r="J38" s="157"/>
      <c r="K38" s="42" t="n">
        <f aca="false">IFERROR(VLOOKUP(J38,AnswerGTBL,2,0),0)</f>
        <v>0</v>
      </c>
      <c r="L38" s="65"/>
      <c r="M38" s="169"/>
      <c r="N38" s="157"/>
      <c r="O38" s="42" t="n">
        <f aca="false">IFERROR(VLOOKUP(N38,AnswerGTBL,2,0),0)</f>
        <v>0</v>
      </c>
      <c r="P38" s="65"/>
      <c r="Q38" s="169"/>
      <c r="R38" s="157"/>
      <c r="S38" s="42" t="n">
        <f aca="false">IFERROR(VLOOKUP(R38,AnswerGTBL,2,0),0)</f>
        <v>0</v>
      </c>
      <c r="T38" s="65"/>
      <c r="U38" s="169"/>
      <c r="V38" s="157"/>
      <c r="W38" s="42" t="n">
        <f aca="false">IFERROR(VLOOKUP(V38,AnswerGTBL,2,0),0)</f>
        <v>0</v>
      </c>
      <c r="X38" s="65"/>
      <c r="Y38" s="169"/>
    </row>
    <row r="39" customFormat="false" ht="12.75" hidden="false" customHeight="true" outlineLevel="0" collapsed="false">
      <c r="B39" s="171" t="s">
        <v>116</v>
      </c>
      <c r="C39" s="171"/>
      <c r="D39" s="171"/>
      <c r="E39" s="172" t="s">
        <v>38</v>
      </c>
      <c r="F39" s="173"/>
      <c r="G39" s="173"/>
      <c r="H39" s="174"/>
      <c r="I39" s="175" t="s">
        <v>40</v>
      </c>
      <c r="J39" s="176" t="s">
        <v>38</v>
      </c>
      <c r="K39" s="177"/>
      <c r="L39" s="177"/>
      <c r="M39" s="178" t="s">
        <v>40</v>
      </c>
      <c r="N39" s="176" t="s">
        <v>38</v>
      </c>
      <c r="O39" s="177"/>
      <c r="P39" s="177"/>
      <c r="Q39" s="178" t="s">
        <v>40</v>
      </c>
      <c r="R39" s="176" t="s">
        <v>38</v>
      </c>
      <c r="S39" s="177"/>
      <c r="T39" s="177"/>
      <c r="U39" s="178" t="s">
        <v>40</v>
      </c>
      <c r="V39" s="176"/>
      <c r="W39" s="177"/>
      <c r="X39" s="177"/>
      <c r="Y39" s="178" t="s">
        <v>40</v>
      </c>
    </row>
    <row r="40" customFormat="false" ht="12.75" hidden="false" customHeight="true" outlineLevel="0" collapsed="false">
      <c r="A40" s="10" t="n">
        <v>15</v>
      </c>
      <c r="B40" s="165" t="s">
        <v>117</v>
      </c>
      <c r="C40" s="166" t="str">
        <f aca="false">Interview!C100</f>
        <v>Have developers been given high-level security awareness training?</v>
      </c>
      <c r="D40" s="166"/>
      <c r="E40" s="54" t="str">
        <f aca="false">Interview!E100</f>
        <v>Yes, we did it once</v>
      </c>
      <c r="F40" s="155" t="n">
        <v>15</v>
      </c>
      <c r="G40" s="155" t="n">
        <f aca="false">IFERROR(VLOOKUP(E40,AnswerDTBL,2,0),0)</f>
        <v>0.2</v>
      </c>
      <c r="H40" s="156" t="n">
        <f aca="false">IFERROR(AVERAGE(G40,G41),0)</f>
        <v>0.6</v>
      </c>
      <c r="I40" s="150" t="n">
        <f aca="false">SUM(H40,H43,H46)</f>
        <v>0.7</v>
      </c>
      <c r="J40" s="157" t="s">
        <v>443</v>
      </c>
      <c r="K40" s="155" t="n">
        <f aca="false">IFERROR(VLOOKUP(J40,AnswerDTBL,2,0),0)</f>
        <v>0.5</v>
      </c>
      <c r="L40" s="158" t="n">
        <f aca="false">IFERROR(AVERAGE(K40,K41),0)</f>
        <v>0.35</v>
      </c>
      <c r="M40" s="181" t="n">
        <f aca="false">SUM(L40,L43,L46)</f>
        <v>0.45</v>
      </c>
      <c r="N40" s="157" t="s">
        <v>443</v>
      </c>
      <c r="O40" s="155" t="n">
        <f aca="false">IFERROR(VLOOKUP(N40,AnswerDTBL,2,0),0)</f>
        <v>0.5</v>
      </c>
      <c r="P40" s="158" t="n">
        <f aca="false">IFERROR(AVERAGE(O40,O41),0)</f>
        <v>0.35</v>
      </c>
      <c r="Q40" s="181" t="n">
        <f aca="false">SUM(P40,P43,P46)</f>
        <v>0.65</v>
      </c>
      <c r="R40" s="157" t="s">
        <v>443</v>
      </c>
      <c r="S40" s="155" t="n">
        <f aca="false">IFERROR(VLOOKUP(R40,AnswerDTBL,2,0),0)</f>
        <v>0.5</v>
      </c>
      <c r="T40" s="158" t="n">
        <f aca="false">IFERROR(AVERAGE(S40,S41),0)</f>
        <v>0.5</v>
      </c>
      <c r="U40" s="181" t="n">
        <f aca="false">SUM(T40,T43,T46)</f>
        <v>1.2</v>
      </c>
      <c r="V40" s="157" t="s">
        <v>444</v>
      </c>
      <c r="W40" s="155" t="n">
        <f aca="false">IFERROR(VLOOKUP(V40,AnswerDTBL,2,0),0)</f>
        <v>1</v>
      </c>
      <c r="X40" s="158" t="n">
        <f aca="false">IFERROR(AVERAGE(W40,W41),0)</f>
        <v>1</v>
      </c>
      <c r="Y40" s="181" t="n">
        <f aca="false">SUM(X40,X43,X46)</f>
        <v>2.5</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Yes, the majority of them are/do</v>
      </c>
      <c r="F41" s="42" t="n">
        <v>16</v>
      </c>
      <c r="G41" s="42" t="n">
        <f aca="false">IFERROR(VLOOKUP(E41,AnswerCTBL,2,0),0)</f>
        <v>1</v>
      </c>
      <c r="H41" s="160"/>
      <c r="I41" s="150"/>
      <c r="J41" s="157" t="s">
        <v>172</v>
      </c>
      <c r="K41" s="42" t="n">
        <f aca="false">IFERROR(VLOOKUP(J41,AnswerCTBL,2,0),0)</f>
        <v>0.2</v>
      </c>
      <c r="L41" s="65"/>
      <c r="M41" s="181"/>
      <c r="N41" s="157" t="s">
        <v>172</v>
      </c>
      <c r="O41" s="42" t="n">
        <f aca="false">IFERROR(VLOOKUP(N41,AnswerCTBL,2,0),0)</f>
        <v>0.2</v>
      </c>
      <c r="P41" s="65"/>
      <c r="Q41" s="181"/>
      <c r="R41" s="157" t="s">
        <v>442</v>
      </c>
      <c r="S41" s="42" t="n">
        <f aca="false">IFERROR(VLOOKUP(R41,AnswerCTBL,2,0),0)</f>
        <v>0.5</v>
      </c>
      <c r="T41" s="65"/>
      <c r="U41" s="181"/>
      <c r="V41" s="157" t="s">
        <v>49</v>
      </c>
      <c r="W41" s="42" t="n">
        <f aca="false">IFERROR(VLOOKUP(V41,AnswerCTBL,2,0),0)</f>
        <v>1</v>
      </c>
      <c r="X41" s="65"/>
      <c r="Y41" s="181"/>
    </row>
    <row r="42" customFormat="false" ht="12.75" hidden="false" customHeight="true" outlineLevel="0" collapsed="false">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127</v>
      </c>
      <c r="C43" s="166" t="str">
        <f aca="false">Interview!C111</f>
        <v>Are those involved in the development process given role-specific security training and guidance?</v>
      </c>
      <c r="D43" s="166"/>
      <c r="E43" s="54" t="str">
        <f aca="false">Interview!E111</f>
        <v>No</v>
      </c>
      <c r="F43" s="155" t="n">
        <v>17</v>
      </c>
      <c r="G43" s="155" t="n">
        <f aca="false">IFERROR(VLOOKUP(E43,AnswerCTBL,2,0),0)</f>
        <v>0</v>
      </c>
      <c r="H43" s="156" t="n">
        <f aca="false">IFERROR(AVERAGE(G43,G44),0)</f>
        <v>0</v>
      </c>
      <c r="I43" s="161"/>
      <c r="J43" s="151" t="s">
        <v>43</v>
      </c>
      <c r="K43" s="155" t="n">
        <f aca="false">IFERROR(VLOOKUP(J43,AnswerCTBL,2,0),0)</f>
        <v>0</v>
      </c>
      <c r="L43" s="158" t="n">
        <f aca="false">IFERROR(AVERAGE(K43,K44),0)</f>
        <v>0</v>
      </c>
      <c r="M43" s="169"/>
      <c r="N43" s="151" t="s">
        <v>172</v>
      </c>
      <c r="O43" s="155" t="n">
        <f aca="false">IFERROR(VLOOKUP(N43,AnswerCTBL,2,0),0)</f>
        <v>0.2</v>
      </c>
      <c r="P43" s="158" t="n">
        <f aca="false">IFERROR(AVERAGE(O43,O44),0)</f>
        <v>0.1</v>
      </c>
      <c r="Q43" s="169"/>
      <c r="R43" s="151" t="s">
        <v>442</v>
      </c>
      <c r="S43" s="155" t="n">
        <f aca="false">IFERROR(VLOOKUP(R43,AnswerCTBL,2,0),0)</f>
        <v>0.5</v>
      </c>
      <c r="T43" s="158" t="n">
        <f aca="false">IFERROR(AVERAGE(S43,S44),0)</f>
        <v>0.35</v>
      </c>
      <c r="U43" s="169"/>
      <c r="V43" s="151" t="s">
        <v>49</v>
      </c>
      <c r="W43" s="155" t="n">
        <f aca="false">IFERROR(VLOOKUP(V43,AnswerCTBL,2,0),0)</f>
        <v>1</v>
      </c>
      <c r="X43" s="158" t="n">
        <f aca="false">IFERROR(AVERAGE(W43,W44),0)</f>
        <v>0.75</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t="s">
        <v>43</v>
      </c>
      <c r="K44" s="42" t="n">
        <f aca="false">IFERROR(VLOOKUP(J44,AnswerCTBL,2,0),0)</f>
        <v>0</v>
      </c>
      <c r="L44" s="65"/>
      <c r="M44" s="169"/>
      <c r="N44" s="157" t="s">
        <v>43</v>
      </c>
      <c r="O44" s="42" t="n">
        <f aca="false">IFERROR(VLOOKUP(N44,AnswerCTBL,2,0),0)</f>
        <v>0</v>
      </c>
      <c r="P44" s="65"/>
      <c r="Q44" s="169"/>
      <c r="R44" s="157" t="s">
        <v>172</v>
      </c>
      <c r="S44" s="42" t="n">
        <f aca="false">IFERROR(VLOOKUP(R44,AnswerCTBL,2,0),0)</f>
        <v>0.2</v>
      </c>
      <c r="T44" s="65"/>
      <c r="U44" s="169"/>
      <c r="V44" s="157" t="s">
        <v>442</v>
      </c>
      <c r="W44" s="42" t="n">
        <f aca="false">IFERROR(VLOOKUP(V44,AnswerCTBL,2,0),0)</f>
        <v>0.5</v>
      </c>
      <c r="X44" s="65"/>
      <c r="Y44" s="169"/>
    </row>
    <row r="45" customFormat="false" ht="12.75" hidden="false" customHeight="true" outlineLevel="0" collapsed="false">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138</v>
      </c>
      <c r="C46" s="166" t="str">
        <f aca="false">Interview!C124</f>
        <v>Is security-related guidance centrally controlled and consistently distributed throughout the organization?</v>
      </c>
      <c r="D46" s="166"/>
      <c r="E46" s="54" t="str">
        <f aca="false">Interview!E124</f>
        <v>No</v>
      </c>
      <c r="F46" s="155" t="n">
        <v>19</v>
      </c>
      <c r="G46" s="155" t="n">
        <f aca="false">IFERROR(VLOOKUP(E46,AnswerFTBL,2,0),0)</f>
        <v>0</v>
      </c>
      <c r="H46" s="156" t="n">
        <f aca="false">IFERROR(AVERAGE(G46,G47),0)</f>
        <v>0.1</v>
      </c>
      <c r="I46" s="161"/>
      <c r="J46" s="151" t="s">
        <v>43</v>
      </c>
      <c r="K46" s="155" t="n">
        <f aca="false">IFERROR(VLOOKUP(J46,AnswerFTBL,2,0),0)</f>
        <v>0</v>
      </c>
      <c r="L46" s="158" t="n">
        <f aca="false">IFERROR(AVERAGE(K46,K47),0)</f>
        <v>0.1</v>
      </c>
      <c r="M46" s="169"/>
      <c r="N46" s="151" t="s">
        <v>93</v>
      </c>
      <c r="O46" s="155" t="n">
        <f aca="false">IFERROR(VLOOKUP(N46,AnswerFTBL,2,0),0)</f>
        <v>0.2</v>
      </c>
      <c r="P46" s="158" t="n">
        <f aca="false">IFERROR(AVERAGE(O46,O47),0)</f>
        <v>0.2</v>
      </c>
      <c r="Q46" s="169"/>
      <c r="R46" s="151" t="s">
        <v>93</v>
      </c>
      <c r="S46" s="155" t="n">
        <f aca="false">IFERROR(VLOOKUP(R46,AnswerFTBL,2,0),0)</f>
        <v>0.2</v>
      </c>
      <c r="T46" s="158" t="n">
        <f aca="false">IFERROR(AVERAGE(S46,S47),0)</f>
        <v>0.35</v>
      </c>
      <c r="U46" s="169"/>
      <c r="V46" s="151" t="s">
        <v>226</v>
      </c>
      <c r="W46" s="155" t="n">
        <f aca="false">IFERROR(VLOOKUP(V46,AnswerFTBL,2,0),0)</f>
        <v>0.5</v>
      </c>
      <c r="X46" s="158" t="n">
        <f aca="false">IFERROR(AVERAGE(W46,W47),0)</f>
        <v>0.75</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Yes, we did it once</v>
      </c>
      <c r="F47" s="184" t="n">
        <v>20</v>
      </c>
      <c r="G47" s="184" t="n">
        <f aca="false">IFERROR(VLOOKUP(E47,AnswerDTBL,2,0),0)</f>
        <v>0.2</v>
      </c>
      <c r="H47" s="185"/>
      <c r="I47" s="186"/>
      <c r="J47" s="157" t="s">
        <v>119</v>
      </c>
      <c r="K47" s="42" t="n">
        <f aca="false">IFERROR(VLOOKUP(J47,AnswerDTBL,2,0),0)</f>
        <v>0.2</v>
      </c>
      <c r="L47" s="65"/>
      <c r="M47" s="169"/>
      <c r="N47" s="157" t="s">
        <v>119</v>
      </c>
      <c r="O47" s="42" t="n">
        <f aca="false">IFERROR(VLOOKUP(N47,AnswerDTBL,2,0),0)</f>
        <v>0.2</v>
      </c>
      <c r="P47" s="65"/>
      <c r="Q47" s="169"/>
      <c r="R47" s="157" t="s">
        <v>443</v>
      </c>
      <c r="S47" s="42" t="n">
        <f aca="false">IFERROR(VLOOKUP(R47,AnswerDTBL,2,0),0)</f>
        <v>0.5</v>
      </c>
      <c r="T47" s="65"/>
      <c r="U47" s="169"/>
      <c r="V47" s="157" t="s">
        <v>444</v>
      </c>
      <c r="W47" s="42" t="n">
        <f aca="false">IFERROR(VLOOKUP(V47,AnswerDTBL,2,0),0)</f>
        <v>1</v>
      </c>
      <c r="X47" s="65"/>
      <c r="Y47" s="169"/>
    </row>
    <row r="48" customFormat="false" ht="12.75" hidden="false" customHeight="true" outlineLevel="0" collapsed="false">
      <c r="B48" s="79" t="s">
        <v>149</v>
      </c>
      <c r="C48" s="79"/>
      <c r="D48" s="79"/>
      <c r="E48" s="79" t="s">
        <v>434</v>
      </c>
      <c r="F48" s="79"/>
      <c r="G48" s="79"/>
      <c r="H48" s="79"/>
      <c r="I48" s="79"/>
      <c r="J48" s="187" t="s">
        <v>435</v>
      </c>
      <c r="K48" s="187"/>
      <c r="L48" s="187"/>
      <c r="M48" s="187"/>
      <c r="N48" s="187" t="s">
        <v>436</v>
      </c>
      <c r="O48" s="187"/>
      <c r="P48" s="187"/>
      <c r="Q48" s="187"/>
      <c r="R48" s="187" t="s">
        <v>437</v>
      </c>
      <c r="S48" s="187"/>
      <c r="T48" s="187"/>
      <c r="U48" s="187"/>
      <c r="V48" s="187" t="s">
        <v>438</v>
      </c>
      <c r="W48" s="187"/>
      <c r="X48" s="187"/>
      <c r="Y48" s="187"/>
    </row>
    <row r="49" customFormat="false" ht="12.75" hidden="false" customHeight="true" outlineLevel="0" collapsed="false">
      <c r="B49" s="80" t="s">
        <v>150</v>
      </c>
      <c r="C49" s="80"/>
      <c r="D49" s="80"/>
      <c r="E49" s="80" t="s">
        <v>38</v>
      </c>
      <c r="F49" s="80"/>
      <c r="G49" s="80"/>
      <c r="H49" s="81"/>
      <c r="I49" s="188" t="s">
        <v>40</v>
      </c>
      <c r="J49" s="189" t="s">
        <v>38</v>
      </c>
      <c r="K49" s="80"/>
      <c r="L49" s="81"/>
      <c r="M49" s="190" t="s">
        <v>40</v>
      </c>
      <c r="N49" s="189" t="s">
        <v>38</v>
      </c>
      <c r="O49" s="80"/>
      <c r="P49" s="81"/>
      <c r="Q49" s="190" t="s">
        <v>40</v>
      </c>
      <c r="R49" s="189" t="s">
        <v>38</v>
      </c>
      <c r="S49" s="80"/>
      <c r="T49" s="81"/>
      <c r="U49" s="190" t="s">
        <v>40</v>
      </c>
      <c r="V49" s="189" t="s">
        <v>38</v>
      </c>
      <c r="W49" s="80"/>
      <c r="X49" s="81"/>
      <c r="Y49" s="190" t="s">
        <v>40</v>
      </c>
    </row>
    <row r="50" customFormat="false" ht="12.75" hidden="false" customHeight="true" outlineLevel="0" collapsed="false">
      <c r="B50" s="191" t="s">
        <v>151</v>
      </c>
      <c r="C50" s="146" t="str">
        <f aca="false">Interview!C138</f>
        <v>Do projects in your organization consider and document likely threats?</v>
      </c>
      <c r="D50" s="146"/>
      <c r="E50" s="147" t="str">
        <f aca="false">Interview!E138</f>
        <v>Yes, the majority of them are/do</v>
      </c>
      <c r="F50" s="42" t="n">
        <v>1</v>
      </c>
      <c r="G50" s="42" t="n">
        <f aca="false">IFERROR(VLOOKUP(E50,AnswerCTBL,2,0),0)</f>
        <v>1</v>
      </c>
      <c r="H50" s="192" t="n">
        <f aca="false">IFERROR(AVERAGE(G50,G51),0)</f>
        <v>1</v>
      </c>
      <c r="I50" s="193" t="n">
        <f aca="false">SUM(H50,H53,H57)</f>
        <v>1.43333333333333</v>
      </c>
      <c r="J50" s="151"/>
      <c r="K50" s="42" t="n">
        <f aca="false">IFERROR(VLOOKUP(J50,AnswerCTBL,2,0),0)</f>
        <v>0</v>
      </c>
      <c r="L50" s="65" t="n">
        <f aca="false">IFERROR(AVERAGE(K50,K51),0)</f>
        <v>0</v>
      </c>
      <c r="M50" s="194" t="n">
        <f aca="false">SUM(L50,L53,L57)</f>
        <v>0</v>
      </c>
      <c r="N50" s="151"/>
      <c r="O50" s="42" t="n">
        <f aca="false">IFERROR(VLOOKUP(N50,AnswerCTBL,2,0),0)</f>
        <v>0</v>
      </c>
      <c r="P50" s="65" t="n">
        <f aca="false">IFERROR(AVERAGE(O50,O51),0)</f>
        <v>0</v>
      </c>
      <c r="Q50" s="194" t="n">
        <f aca="false">SUM(P50,P53,P57)</f>
        <v>0</v>
      </c>
      <c r="R50" s="151"/>
      <c r="S50" s="42" t="n">
        <f aca="false">IFERROR(VLOOKUP(R50,AnswerCTBL,2,0),0)</f>
        <v>0</v>
      </c>
      <c r="T50" s="65" t="n">
        <f aca="false">IFERROR(AVERAGE(S50,S51),0)</f>
        <v>0</v>
      </c>
      <c r="U50" s="194" t="n">
        <f aca="false">SUM(T50,T53,T57)</f>
        <v>0</v>
      </c>
      <c r="V50" s="151"/>
      <c r="W50" s="42" t="n">
        <f aca="false">IFERROR(VLOOKUP(V50,AnswerCTBL,2,0),0)</f>
        <v>0</v>
      </c>
      <c r="X50" s="65" t="n">
        <f aca="false">IFERROR(AVERAGE(W50,W51),0)</f>
        <v>0</v>
      </c>
      <c r="Y50" s="194" t="n">
        <f aca="false">SUM(X50,X53,X57)</f>
        <v>0</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Yes, the majority of them are/do</v>
      </c>
      <c r="F51" s="42" t="n">
        <v>2</v>
      </c>
      <c r="G51" s="42" t="n">
        <f aca="false">IFERROR(VLOOKUP(E51,AnswerCTBL,2,0),0)</f>
        <v>1</v>
      </c>
      <c r="H51" s="192"/>
      <c r="I51" s="193"/>
      <c r="J51" s="157"/>
      <c r="K51" s="42" t="n">
        <f aca="false">IFERROR(VLOOKUP(J51,AnswerCTBL,2,0),0)</f>
        <v>0</v>
      </c>
      <c r="L51" s="65"/>
      <c r="M51" s="194"/>
      <c r="N51" s="157"/>
      <c r="O51" s="42" t="n">
        <f aca="false">IFERROR(VLOOKUP(N51,AnswerCTBL,2,0),0)</f>
        <v>0</v>
      </c>
      <c r="P51" s="65"/>
      <c r="Q51" s="194"/>
      <c r="R51" s="157"/>
      <c r="S51" s="42" t="n">
        <f aca="false">IFERROR(VLOOKUP(R51,AnswerCTBL,2,0),0)</f>
        <v>0</v>
      </c>
      <c r="T51" s="65"/>
      <c r="U51" s="194"/>
      <c r="V51" s="157"/>
      <c r="W51" s="42" t="n">
        <f aca="false">IFERROR(VLOOKUP(V51,AnswerCTBL,2,0),0)</f>
        <v>0</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161</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0.333333333333333</v>
      </c>
      <c r="I53" s="161"/>
      <c r="J53" s="151"/>
      <c r="K53" s="42" t="n">
        <f aca="false">IFERROR(VLOOKUP(J53,AnswerCTBL,2,0),0)</f>
        <v>0</v>
      </c>
      <c r="L53" s="65" t="n">
        <f aca="false">IFERROR(AVERAGE(K53,K54,K55),0)</f>
        <v>0</v>
      </c>
      <c r="M53" s="169"/>
      <c r="N53" s="151"/>
      <c r="O53" s="42" t="n">
        <f aca="false">IFERROR(VLOOKUP(N53,AnswerCTBL,2,0),0)</f>
        <v>0</v>
      </c>
      <c r="P53" s="65" t="n">
        <f aca="false">IFERROR(AVERAGE(O53,O54,O55),0)</f>
        <v>0</v>
      </c>
      <c r="Q53" s="169"/>
      <c r="R53" s="151"/>
      <c r="S53" s="42" t="n">
        <f aca="false">IFERROR(VLOOKUP(R53,AnswerCTBL,2,0),0)</f>
        <v>0</v>
      </c>
      <c r="T53" s="65" t="n">
        <f aca="false">IFERROR(AVERAGE(S53,S54,S55),0)</f>
        <v>0</v>
      </c>
      <c r="U53" s="169"/>
      <c r="V53" s="151"/>
      <c r="W53" s="42" t="n">
        <f aca="false">IFERROR(VLOOKUP(V53,AnswerCTBL,2,0),0)</f>
        <v>0</v>
      </c>
      <c r="X53" s="65" t="n">
        <f aca="false">IFERROR(AVERAGE(W53,W54,W55),0)</f>
        <v>0</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No</v>
      </c>
      <c r="F54" s="42" t="n">
        <v>4</v>
      </c>
      <c r="G54" s="42" t="n">
        <f aca="false">IFERROR(VLOOKUP(E54,AnswerCTBL,2,0),0)</f>
        <v>0</v>
      </c>
      <c r="H54" s="192"/>
      <c r="I54" s="161"/>
      <c r="J54" s="157"/>
      <c r="K54" s="42" t="n">
        <f aca="false">IFERROR(VLOOKUP(J54,AnswerCTBL,2,0),0)</f>
        <v>0</v>
      </c>
      <c r="L54" s="65"/>
      <c r="M54" s="169"/>
      <c r="N54" s="157"/>
      <c r="O54" s="42" t="n">
        <f aca="false">IFERROR(VLOOKUP(N54,AnswerCTBL,2,0),0)</f>
        <v>0</v>
      </c>
      <c r="P54" s="65"/>
      <c r="Q54" s="169"/>
      <c r="R54" s="157"/>
      <c r="S54" s="42" t="n">
        <f aca="false">IFERROR(VLOOKUP(R54,AnswerCTBL,2,0),0)</f>
        <v>0</v>
      </c>
      <c r="T54" s="65"/>
      <c r="U54" s="169"/>
      <c r="V54" s="157"/>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Yes, the majority of them are/do</v>
      </c>
      <c r="F55" s="42" t="n">
        <v>5</v>
      </c>
      <c r="G55" s="42" t="n">
        <f aca="false">IFERROR(VLOOKUP(E55,AnswerCTBL,2,0),0)</f>
        <v>1</v>
      </c>
      <c r="H55" s="192"/>
      <c r="I55" s="161"/>
      <c r="J55" s="157"/>
      <c r="K55" s="42" t="n">
        <f aca="false">IFERROR(VLOOKUP(J55,AnswerCTBL,2,0),0)</f>
        <v>0</v>
      </c>
      <c r="L55" s="65"/>
      <c r="M55" s="169"/>
      <c r="N55" s="157"/>
      <c r="O55" s="42" t="n">
        <f aca="false">IFERROR(VLOOKUP(N55,AnswerCTBL,2,0),0)</f>
        <v>0</v>
      </c>
      <c r="P55" s="65"/>
      <c r="Q55" s="169"/>
      <c r="R55" s="157"/>
      <c r="S55" s="42" t="n">
        <f aca="false">IFERROR(VLOOKUP(R55,AnswerCTBL,2,0),0)</f>
        <v>0</v>
      </c>
      <c r="T55" s="65"/>
      <c r="U55" s="169"/>
      <c r="V55" s="157"/>
      <c r="W55" s="42" t="n">
        <f aca="false">IFERROR(VLOOKUP(V55,AnswerCTBL,2,0),0)</f>
        <v>0</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170</v>
      </c>
      <c r="C57" s="166" t="str">
        <f aca="false">Interview!C162</f>
        <v>Do project teams specifically consider risk from external software?</v>
      </c>
      <c r="D57" s="166"/>
      <c r="E57" s="54" t="str">
        <f aca="false">Interview!E162</f>
        <v>Yes, a small percentage are/do</v>
      </c>
      <c r="F57" s="42" t="n">
        <v>6</v>
      </c>
      <c r="G57" s="42" t="n">
        <f aca="false">IFERROR(VLOOKUP(E57,AnswerCTBL,2,0),0)</f>
        <v>0.2</v>
      </c>
      <c r="H57" s="192" t="n">
        <f aca="false">IFERROR(AVERAGE(G57,G58),0)</f>
        <v>0.1</v>
      </c>
      <c r="I57" s="161"/>
      <c r="J57" s="151"/>
      <c r="K57" s="42" t="n">
        <f aca="false">IFERROR(VLOOKUP(J57,AnswerCTBL,2,0),0)</f>
        <v>0</v>
      </c>
      <c r="L57" s="65" t="n">
        <f aca="false">IFERROR(AVERAGE(K57,K58),0)</f>
        <v>0</v>
      </c>
      <c r="M57" s="169"/>
      <c r="N57" s="151"/>
      <c r="O57" s="42" t="n">
        <f aca="false">IFERROR(VLOOKUP(N57,AnswerCTBL,2,0),0)</f>
        <v>0</v>
      </c>
      <c r="P57" s="65" t="n">
        <f aca="false">IFERROR(AVERAGE(O57,O58),0)</f>
        <v>0</v>
      </c>
      <c r="Q57" s="169"/>
      <c r="R57" s="151"/>
      <c r="S57" s="42" t="n">
        <f aca="false">IFERROR(VLOOKUP(R57,AnswerCTBL,2,0),0)</f>
        <v>0</v>
      </c>
      <c r="T57" s="65" t="n">
        <f aca="false">IFERROR(AVERAGE(S57,S58),0)</f>
        <v>0</v>
      </c>
      <c r="U57" s="169"/>
      <c r="V57" s="151"/>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c r="K58" s="42" t="n">
        <f aca="false">IFERROR(VLOOKUP(J58,AnswerCTBL,2,0),0)</f>
        <v>0</v>
      </c>
      <c r="L58" s="65"/>
      <c r="M58" s="169"/>
      <c r="N58" s="157"/>
      <c r="O58" s="42" t="n">
        <f aca="false">IFERROR(VLOOKUP(N58,AnswerCTBL,2,0),0)</f>
        <v>0</v>
      </c>
      <c r="P58" s="65"/>
      <c r="Q58" s="169"/>
      <c r="R58" s="157"/>
      <c r="S58" s="42" t="n">
        <f aca="false">IFERROR(VLOOKUP(R58,AnswerCTBL,2,0),0)</f>
        <v>0</v>
      </c>
      <c r="T58" s="65"/>
      <c r="U58" s="169"/>
      <c r="V58" s="157"/>
      <c r="W58" s="42" t="n">
        <f aca="false">IFERROR(VLOOKUP(V58,AnswerCTBL,2,0),0)</f>
        <v>0</v>
      </c>
      <c r="X58" s="65"/>
      <c r="Y58" s="169"/>
    </row>
    <row r="59" customFormat="false" ht="12.75" hidden="false" customHeight="true" outlineLevel="0" collapsed="false">
      <c r="B59" s="197" t="s">
        <v>180</v>
      </c>
      <c r="C59" s="197"/>
      <c r="D59" s="197"/>
      <c r="E59" s="198" t="s">
        <v>38</v>
      </c>
      <c r="F59" s="198"/>
      <c r="G59" s="198"/>
      <c r="H59" s="199"/>
      <c r="I59" s="200" t="s">
        <v>40</v>
      </c>
      <c r="J59" s="201" t="s">
        <v>38</v>
      </c>
      <c r="K59" s="198"/>
      <c r="L59" s="202"/>
      <c r="M59" s="190" t="s">
        <v>40</v>
      </c>
      <c r="N59" s="201" t="s">
        <v>38</v>
      </c>
      <c r="O59" s="198"/>
      <c r="P59" s="202"/>
      <c r="Q59" s="190" t="s">
        <v>40</v>
      </c>
      <c r="R59" s="201" t="s">
        <v>38</v>
      </c>
      <c r="S59" s="198"/>
      <c r="T59" s="202"/>
      <c r="U59" s="190" t="s">
        <v>40</v>
      </c>
      <c r="V59" s="201" t="s">
        <v>38</v>
      </c>
      <c r="W59" s="198"/>
      <c r="X59" s="202"/>
      <c r="Y59" s="190" t="s">
        <v>40</v>
      </c>
    </row>
    <row r="60" customFormat="false" ht="12.75" hidden="false" customHeight="true" outlineLevel="0" collapsed="false">
      <c r="B60" s="196" t="s">
        <v>181</v>
      </c>
      <c r="C60" s="166" t="str">
        <f aca="false">Interview!C173</f>
        <v>Do project teams specify security requirements during development?</v>
      </c>
      <c r="D60" s="166"/>
      <c r="E60" s="54" t="str">
        <f aca="false">Interview!E173</f>
        <v>Yes, the majority of them are/do</v>
      </c>
      <c r="F60" s="42" t="n">
        <v>8</v>
      </c>
      <c r="G60" s="42" t="n">
        <f aca="false">IFERROR(VLOOKUP(E60,AnswerCTBL,2,0),0)</f>
        <v>1</v>
      </c>
      <c r="H60" s="192" t="n">
        <f aca="false">IFERROR(AVERAGE(G60,G61),0)</f>
        <v>1</v>
      </c>
      <c r="I60" s="193" t="n">
        <f aca="false">SUM(H60,H63,H66)</f>
        <v>2.1</v>
      </c>
      <c r="J60" s="151"/>
      <c r="K60" s="42" t="n">
        <f aca="false">IFERROR(VLOOKUP(J60,AnswerCTBL,2,0),0)</f>
        <v>0</v>
      </c>
      <c r="L60" s="65" t="n">
        <f aca="false">IFERROR(AVERAGE(K60,K61),0)</f>
        <v>0</v>
      </c>
      <c r="M60" s="194" t="n">
        <f aca="false">SUM(L60,L63,L66)</f>
        <v>0</v>
      </c>
      <c r="N60" s="151"/>
      <c r="O60" s="42" t="n">
        <f aca="false">IFERROR(VLOOKUP(N60,AnswerCTBL,2,0),0)</f>
        <v>0</v>
      </c>
      <c r="P60" s="65" t="n">
        <f aca="false">IFERROR(AVERAGE(O60,O61),0)</f>
        <v>0</v>
      </c>
      <c r="Q60" s="194" t="n">
        <f aca="false">SUM(P60,P63,P66)</f>
        <v>0</v>
      </c>
      <c r="R60" s="151"/>
      <c r="S60" s="42" t="n">
        <f aca="false">IFERROR(VLOOKUP(R60,AnswerCTBL,2,0),0)</f>
        <v>0</v>
      </c>
      <c r="T60" s="65" t="n">
        <f aca="false">IFERROR(AVERAGE(S60,S61),0)</f>
        <v>0</v>
      </c>
      <c r="U60" s="194" t="n">
        <f aca="false">SUM(T60,T63,T66)</f>
        <v>0</v>
      </c>
      <c r="V60" s="151"/>
      <c r="W60" s="42" t="n">
        <f aca="false">IFERROR(VLOOKUP(V60,AnswerCTBL,2,0),0)</f>
        <v>0</v>
      </c>
      <c r="X60" s="65" t="n">
        <f aca="false">IFERROR(AVERAGE(W60,W61),0)</f>
        <v>0</v>
      </c>
      <c r="Y60" s="194" t="n">
        <f aca="false">SUM(X60,X63,X66)</f>
        <v>0</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Yes, the standard set is integrated</v>
      </c>
      <c r="F61" s="42" t="n">
        <v>9</v>
      </c>
      <c r="G61" s="42" t="n">
        <f aca="false">IFERROR(VLOOKUP(E61,AnswerFTBL,2,0),0)</f>
        <v>1</v>
      </c>
      <c r="H61" s="192"/>
      <c r="I61" s="193"/>
      <c r="J61" s="157"/>
      <c r="K61" s="42" t="n">
        <f aca="false">IFERROR(VLOOKUP(J61,AnswerFTBL,2,0),0)</f>
        <v>0</v>
      </c>
      <c r="L61" s="65"/>
      <c r="M61" s="194"/>
      <c r="N61" s="157"/>
      <c r="O61" s="42" t="n">
        <f aca="false">IFERROR(VLOOKUP(N61,AnswerFTBL,2,0),0)</f>
        <v>0</v>
      </c>
      <c r="P61" s="65"/>
      <c r="Q61" s="194"/>
      <c r="R61" s="157"/>
      <c r="S61" s="42" t="n">
        <f aca="false">IFERROR(VLOOKUP(R61,AnswerFTBL,2,0),0)</f>
        <v>0</v>
      </c>
      <c r="T61" s="65"/>
      <c r="U61" s="194"/>
      <c r="V61" s="157"/>
      <c r="W61" s="42" t="n">
        <f aca="false">IFERROR(VLOOKUP(V61,AnswerFTBL,2,0),0)</f>
        <v>0</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192</v>
      </c>
      <c r="C63" s="166" t="str">
        <f aca="false">Interview!C185</f>
        <v>Do stakeholders review access control matrices for relevant projects?</v>
      </c>
      <c r="D63" s="166"/>
      <c r="E63" s="54" t="str">
        <f aca="false">Interview!E185</f>
        <v>Yes, the majority of them are/do</v>
      </c>
      <c r="F63" s="42" t="n">
        <v>10</v>
      </c>
      <c r="G63" s="42" t="n">
        <f aca="false">IFERROR(VLOOKUP(E63,AnswerCTBL,2,0),0)</f>
        <v>1</v>
      </c>
      <c r="H63" s="192" t="n">
        <f aca="false">IFERROR(AVERAGE(G63,G64),0)</f>
        <v>1</v>
      </c>
      <c r="I63" s="161"/>
      <c r="J63" s="151"/>
      <c r="K63" s="42" t="n">
        <f aca="false">IFERROR(VLOOKUP(J63,AnswerCTBL,2,0),0)</f>
        <v>0</v>
      </c>
      <c r="L63" s="65" t="n">
        <f aca="false">IFERROR(AVERAGE(K63,K64),0)</f>
        <v>0</v>
      </c>
      <c r="M63" s="169"/>
      <c r="N63" s="151"/>
      <c r="O63" s="42" t="n">
        <f aca="false">IFERROR(VLOOKUP(N63,AnswerCTBL,2,0),0)</f>
        <v>0</v>
      </c>
      <c r="P63" s="65" t="n">
        <f aca="false">IFERROR(AVERAGE(O63,O64),0)</f>
        <v>0</v>
      </c>
      <c r="Q63" s="169"/>
      <c r="R63" s="151"/>
      <c r="S63" s="42" t="n">
        <f aca="false">IFERROR(VLOOKUP(R63,AnswerCTBL,2,0),0)</f>
        <v>0</v>
      </c>
      <c r="T63" s="65" t="n">
        <f aca="false">IFERROR(AVERAGE(S63,S64),0)</f>
        <v>0</v>
      </c>
      <c r="U63" s="169"/>
      <c r="V63" s="151"/>
      <c r="W63" s="42" t="n">
        <f aca="false">IFERROR(VLOOKUP(V63,AnswerCTBL,2,0),0)</f>
        <v>0</v>
      </c>
      <c r="X63" s="65" t="n">
        <f aca="false">IFERROR(AVERAGE(W63,W64),0)</f>
        <v>0</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Yes, the majority of them are/do</v>
      </c>
      <c r="F64" s="42" t="n">
        <v>11</v>
      </c>
      <c r="G64" s="42" t="n">
        <f aca="false">IFERROR(VLOOKUP(E64,AnswerCTBL,2,0),0)</f>
        <v>1</v>
      </c>
      <c r="H64" s="192"/>
      <c r="I64" s="161"/>
      <c r="J64" s="157"/>
      <c r="K64" s="42" t="n">
        <f aca="false">IFERROR(VLOOKUP(J64,AnswerCTBL,2,0),0)</f>
        <v>0</v>
      </c>
      <c r="L64" s="65"/>
      <c r="M64" s="169"/>
      <c r="N64" s="157"/>
      <c r="O64" s="42" t="n">
        <f aca="false">IFERROR(VLOOKUP(N64,AnswerCTBL,2,0),0)</f>
        <v>0</v>
      </c>
      <c r="P64" s="65"/>
      <c r="Q64" s="169"/>
      <c r="R64" s="157"/>
      <c r="S64" s="42" t="n">
        <f aca="false">IFERROR(VLOOKUP(R64,AnswerCTBL,2,0),0)</f>
        <v>0</v>
      </c>
      <c r="T64" s="65"/>
      <c r="U64" s="169"/>
      <c r="V64" s="157"/>
      <c r="W64" s="42" t="n">
        <f aca="false">IFERROR(VLOOKUP(V64,AnswerCTBL,2,0),0)</f>
        <v>0</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201</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0.1</v>
      </c>
      <c r="I66" s="161"/>
      <c r="J66" s="151"/>
      <c r="K66" s="42" t="n">
        <f aca="false">IFERROR(VLOOKUP(J66,AnswerCTBL,2,0),0)</f>
        <v>0</v>
      </c>
      <c r="L66" s="65" t="n">
        <f aca="false">IFERROR(AVERAGE(K66,K67),0)</f>
        <v>0</v>
      </c>
      <c r="M66" s="169"/>
      <c r="N66" s="151"/>
      <c r="O66" s="42" t="n">
        <f aca="false">IFERROR(VLOOKUP(N66,AnswerCTBL,2,0),0)</f>
        <v>0</v>
      </c>
      <c r="P66" s="65" t="n">
        <f aca="false">IFERROR(AVERAGE(O66,O67),0)</f>
        <v>0</v>
      </c>
      <c r="Q66" s="169"/>
      <c r="R66" s="151"/>
      <c r="S66" s="42" t="n">
        <f aca="false">IFERROR(VLOOKUP(R66,AnswerCTBL,2,0),0)</f>
        <v>0</v>
      </c>
      <c r="T66" s="65" t="n">
        <f aca="false">IFERROR(AVERAGE(S66,S67),0)</f>
        <v>0</v>
      </c>
      <c r="U66" s="169"/>
      <c r="V66" s="151"/>
      <c r="W66" s="42" t="n">
        <f aca="false">IFERROR(VLOOKUP(V66,AnswerCTBL,2,0),0)</f>
        <v>0</v>
      </c>
      <c r="X66" s="65" t="n">
        <f aca="false">IFERROR(AVERAGE(W66,W67),0)</f>
        <v>0</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Yes, we did it once</v>
      </c>
      <c r="F67" s="206" t="n">
        <v>13</v>
      </c>
      <c r="G67" s="42" t="n">
        <f aca="false">IFERROR(VLOOKUP(E67,AnswerDTBL,2,0),0)</f>
        <v>0.2</v>
      </c>
      <c r="H67" s="192"/>
      <c r="I67" s="161"/>
      <c r="J67" s="157"/>
      <c r="K67" s="42" t="n">
        <f aca="false">IFERROR(VLOOKUP(J67,AnswerDTBL,2,0),0)</f>
        <v>0</v>
      </c>
      <c r="L67" s="65"/>
      <c r="M67" s="169"/>
      <c r="N67" s="157"/>
      <c r="O67" s="42" t="n">
        <f aca="false">IFERROR(VLOOKUP(N67,AnswerDTBL,2,0),0)</f>
        <v>0</v>
      </c>
      <c r="P67" s="65"/>
      <c r="Q67" s="169"/>
      <c r="R67" s="157"/>
      <c r="S67" s="42" t="n">
        <f aca="false">IFERROR(VLOOKUP(R67,AnswerDTBL,2,0),0)</f>
        <v>0</v>
      </c>
      <c r="T67" s="65"/>
      <c r="U67" s="169"/>
      <c r="V67" s="157"/>
      <c r="W67" s="42" t="n">
        <f aca="false">IFERROR(VLOOKUP(V67,AnswerDTBL,2,0),0)</f>
        <v>0</v>
      </c>
      <c r="X67" s="65"/>
      <c r="Y67" s="169"/>
    </row>
    <row r="68" customFormat="false" ht="12.75" hidden="false" customHeight="true" outlineLevel="0" collapsed="false">
      <c r="B68" s="197" t="s">
        <v>209</v>
      </c>
      <c r="C68" s="197"/>
      <c r="D68" s="197"/>
      <c r="E68" s="198" t="s">
        <v>38</v>
      </c>
      <c r="F68" s="198"/>
      <c r="G68" s="198"/>
      <c r="H68" s="199"/>
      <c r="I68" s="200" t="s">
        <v>40</v>
      </c>
      <c r="J68" s="201" t="s">
        <v>38</v>
      </c>
      <c r="K68" s="198"/>
      <c r="L68" s="202"/>
      <c r="M68" s="190" t="s">
        <v>40</v>
      </c>
      <c r="N68" s="201" t="s">
        <v>38</v>
      </c>
      <c r="O68" s="198"/>
      <c r="P68" s="202"/>
      <c r="Q68" s="190" t="s">
        <v>40</v>
      </c>
      <c r="R68" s="201" t="s">
        <v>38</v>
      </c>
      <c r="S68" s="198"/>
      <c r="T68" s="202"/>
      <c r="U68" s="190" t="s">
        <v>40</v>
      </c>
      <c r="V68" s="201" t="s">
        <v>38</v>
      </c>
      <c r="W68" s="198"/>
      <c r="X68" s="202"/>
      <c r="Y68" s="190" t="s">
        <v>40</v>
      </c>
    </row>
    <row r="69" customFormat="false" ht="12.75" hidden="false" customHeight="true" outlineLevel="0" collapsed="false">
      <c r="B69" s="196" t="s">
        <v>210</v>
      </c>
      <c r="C69" s="166" t="str">
        <f aca="false">Interview!C206</f>
        <v>Are project teams provided with a list of recommended third-party components?</v>
      </c>
      <c r="D69" s="166"/>
      <c r="E69" s="54" t="str">
        <f aca="false">Interview!E206</f>
        <v>Yes, the standard set is integrated</v>
      </c>
      <c r="F69" s="42" t="n">
        <v>14</v>
      </c>
      <c r="G69" s="42" t="n">
        <f aca="false">IFERROR(VLOOKUP(E69,AnswerFTBL,2,0),0)</f>
        <v>1</v>
      </c>
      <c r="H69" s="192" t="n">
        <f aca="false">IFERROR(AVERAGE(G69,G70),0)</f>
        <v>1</v>
      </c>
      <c r="I69" s="193" t="n">
        <f aca="false">SUM(H69,H72,H75)</f>
        <v>2</v>
      </c>
      <c r="J69" s="151"/>
      <c r="K69" s="42" t="n">
        <f aca="false">IFERROR(VLOOKUP(J69,AnswerFTBL,2,0),0)</f>
        <v>0</v>
      </c>
      <c r="L69" s="65" t="n">
        <f aca="false">IFERROR(AVERAGE(K69,K70),0)</f>
        <v>0</v>
      </c>
      <c r="M69" s="194" t="n">
        <f aca="false">SUM(L69,L72,L75)</f>
        <v>0</v>
      </c>
      <c r="N69" s="151"/>
      <c r="O69" s="42" t="n">
        <f aca="false">IFERROR(VLOOKUP(N69,AnswerFTBL,2,0),0)</f>
        <v>0</v>
      </c>
      <c r="P69" s="65" t="n">
        <f aca="false">IFERROR(AVERAGE(O69,O70),0)</f>
        <v>0</v>
      </c>
      <c r="Q69" s="194" t="n">
        <f aca="false">SUM(P69,P72,P75)</f>
        <v>0</v>
      </c>
      <c r="R69" s="151"/>
      <c r="S69" s="42" t="n">
        <f aca="false">IFERROR(VLOOKUP(R69,AnswerFTBL,2,0),0)</f>
        <v>0</v>
      </c>
      <c r="T69" s="65" t="n">
        <f aca="false">IFERROR(AVERAGE(S69,S70),0)</f>
        <v>0</v>
      </c>
      <c r="U69" s="194" t="n">
        <f aca="false">SUM(T69,T72,T75)</f>
        <v>0</v>
      </c>
      <c r="V69" s="151"/>
      <c r="W69" s="42" t="n">
        <f aca="false">IFERROR(VLOOKUP(V69,AnswerFTBL,2,0),0)</f>
        <v>0</v>
      </c>
      <c r="X69" s="65" t="n">
        <f aca="false">IFERROR(AVERAGE(W69,W70),0)</f>
        <v>0</v>
      </c>
      <c r="Y69" s="194" t="n">
        <f aca="false">SUM(X69,X72,X75)</f>
        <v>0</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Yes, the majority of them are/do</v>
      </c>
      <c r="F70" s="42" t="n">
        <v>15</v>
      </c>
      <c r="G70" s="42" t="n">
        <f aca="false">IFERROR(VLOOKUP(E70,AnswerCTBL,2,0),0)</f>
        <v>1</v>
      </c>
      <c r="H70" s="192"/>
      <c r="I70" s="193"/>
      <c r="J70" s="157"/>
      <c r="K70" s="42" t="n">
        <f aca="false">IFERROR(VLOOKUP(J70,AnswerCTBL,2,0),0)</f>
        <v>0</v>
      </c>
      <c r="L70" s="65"/>
      <c r="M70" s="194"/>
      <c r="N70" s="157"/>
      <c r="O70" s="42" t="n">
        <f aca="false">IFERROR(VLOOKUP(N70,AnswerCTBL,2,0),0)</f>
        <v>0</v>
      </c>
      <c r="P70" s="65"/>
      <c r="Q70" s="194"/>
      <c r="R70" s="157"/>
      <c r="S70" s="42" t="n">
        <f aca="false">IFERROR(VLOOKUP(R70,AnswerCTBL,2,0),0)</f>
        <v>0</v>
      </c>
      <c r="T70" s="65"/>
      <c r="U70" s="194"/>
      <c r="V70" s="157"/>
      <c r="W70" s="42" t="n">
        <f aca="false">IFERROR(VLOOKUP(V70,AnswerCTBL,2,0),0)</f>
        <v>0</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218</v>
      </c>
      <c r="C72" s="166" t="str">
        <f aca="false">Interview!C216</f>
        <v>Do you advertise shared security services with guidance for project teams?</v>
      </c>
      <c r="D72" s="166"/>
      <c r="E72" s="54" t="str">
        <f aca="false">Interview!E216</f>
        <v>Yes, across the organization</v>
      </c>
      <c r="F72" s="42" t="n">
        <v>16</v>
      </c>
      <c r="G72" s="42" t="n">
        <f aca="false">IFERROR(VLOOKUP(E72,AnswerGTBL,2,0),0)</f>
        <v>0.5</v>
      </c>
      <c r="H72" s="192" t="n">
        <f aca="false">IFERROR(AVERAGE(G72,G73),0)</f>
        <v>0.5</v>
      </c>
      <c r="I72" s="161"/>
      <c r="J72" s="151"/>
      <c r="K72" s="42" t="n">
        <f aca="false">IFERROR(VLOOKUP(J72,AnswerGTBL,2,0),0)</f>
        <v>0</v>
      </c>
      <c r="L72" s="65" t="n">
        <f aca="false">IFERROR(AVERAGE(K72,K73),0)</f>
        <v>0</v>
      </c>
      <c r="M72" s="169"/>
      <c r="N72" s="151"/>
      <c r="O72" s="42" t="n">
        <f aca="false">IFERROR(VLOOKUP(N72,AnswerGTBL,2,0),0)</f>
        <v>0</v>
      </c>
      <c r="P72" s="65" t="n">
        <f aca="false">IFERROR(AVERAGE(O72,O73),0)</f>
        <v>0</v>
      </c>
      <c r="Q72" s="169"/>
      <c r="R72" s="151"/>
      <c r="S72" s="42" t="n">
        <f aca="false">IFERROR(VLOOKUP(R72,AnswerGTBL,2,0),0)</f>
        <v>0</v>
      </c>
      <c r="T72" s="65" t="n">
        <f aca="false">IFERROR(AVERAGE(S72,S73),0)</f>
        <v>0</v>
      </c>
      <c r="U72" s="169"/>
      <c r="V72" s="151"/>
      <c r="W72" s="42" t="n">
        <f aca="false">IFERROR(VLOOKUP(V72,AnswerGTBL,2,0),0)</f>
        <v>0</v>
      </c>
      <c r="X72" s="65" t="n">
        <f aca="false">IFERROR(AVERAGE(W72,W73),0)</f>
        <v>0</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there is a standard set</v>
      </c>
      <c r="F73" s="42" t="n">
        <v>17</v>
      </c>
      <c r="G73" s="42" t="n">
        <f aca="false">IFERROR(VLOOKUP(E73,AnswerFTBL,2,0),0)</f>
        <v>0.5</v>
      </c>
      <c r="H73" s="192"/>
      <c r="I73" s="161"/>
      <c r="J73" s="157"/>
      <c r="K73" s="42" t="n">
        <f aca="false">IFERROR(VLOOKUP(J73,AnswerFTBL,2,0),0)</f>
        <v>0</v>
      </c>
      <c r="L73" s="65"/>
      <c r="M73" s="169"/>
      <c r="N73" s="157"/>
      <c r="O73" s="42" t="n">
        <f aca="false">IFERROR(VLOOKUP(N73,AnswerFTBL,2,0),0)</f>
        <v>0</v>
      </c>
      <c r="P73" s="65"/>
      <c r="Q73" s="169"/>
      <c r="R73" s="157"/>
      <c r="S73" s="42" t="n">
        <f aca="false">IFERROR(VLOOKUP(R73,AnswerFTBL,2,0),0)</f>
        <v>0</v>
      </c>
      <c r="T73" s="65"/>
      <c r="U73" s="169"/>
      <c r="V73" s="157"/>
      <c r="W73" s="42" t="n">
        <f aca="false">IFERROR(VLOOKUP(V73,AnswerFTBL,2,0),0)</f>
        <v>0</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230</v>
      </c>
      <c r="C75" s="166" t="str">
        <f aca="false">Interview!C229</f>
        <v>Do project teams build software from centrally-controlled platforms and frameworks?</v>
      </c>
      <c r="D75" s="166"/>
      <c r="E75" s="54" t="str">
        <f aca="false">Interview!E229</f>
        <v>Yes, the majority of them are/do</v>
      </c>
      <c r="F75" s="42" t="n">
        <v>18</v>
      </c>
      <c r="G75" s="42" t="n">
        <f aca="false">IFERROR(VLOOKUP(E75,AnswerCTBL,2,0),0)</f>
        <v>1</v>
      </c>
      <c r="H75" s="192" t="n">
        <f aca="false">IFERROR(AVERAGE(G75,G76),0)</f>
        <v>0.5</v>
      </c>
      <c r="I75" s="161"/>
      <c r="J75" s="151"/>
      <c r="K75" s="42" t="n">
        <f aca="false">IFERROR(VLOOKUP(J75,AnswerCTBL,2,0),0)</f>
        <v>0</v>
      </c>
      <c r="L75" s="65" t="n">
        <f aca="false">IFERROR(AVERAGE(K75,K76),0)</f>
        <v>0</v>
      </c>
      <c r="M75" s="169"/>
      <c r="N75" s="151"/>
      <c r="O75" s="42" t="n">
        <f aca="false">IFERROR(VLOOKUP(N75,AnswerCTBL,2,0),0)</f>
        <v>0</v>
      </c>
      <c r="P75" s="65" t="n">
        <f aca="false">IFERROR(AVERAGE(O75,O76),0)</f>
        <v>0</v>
      </c>
      <c r="Q75" s="169"/>
      <c r="R75" s="151"/>
      <c r="S75" s="42" t="n">
        <f aca="false">IFERROR(VLOOKUP(R75,AnswerCTBL,2,0),0)</f>
        <v>0</v>
      </c>
      <c r="T75" s="65" t="n">
        <f aca="false">IFERROR(AVERAGE(S75,S76),0)</f>
        <v>0</v>
      </c>
      <c r="U75" s="169"/>
      <c r="V75" s="151"/>
      <c r="W75" s="42" t="n">
        <f aca="false">IFERROR(VLOOKUP(V75,AnswerCTBL,2,0),0)</f>
        <v>0</v>
      </c>
      <c r="X75" s="65" t="n">
        <f aca="false">IFERROR(AVERAGE(W75,W76),0)</f>
        <v>0</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No</v>
      </c>
      <c r="F76" s="42" t="n">
        <v>19</v>
      </c>
      <c r="G76" s="42" t="n">
        <f aca="false">IFERROR(VLOOKUP(E76,AnswerDTBL,2,0),0)</f>
        <v>0</v>
      </c>
      <c r="H76" s="192"/>
      <c r="I76" s="186"/>
      <c r="J76" s="157"/>
      <c r="K76" s="42" t="n">
        <f aca="false">IFERROR(VLOOKUP(J76,AnswerDTBL,2,0),0)</f>
        <v>0</v>
      </c>
      <c r="L76" s="65"/>
      <c r="M76" s="169"/>
      <c r="N76" s="157"/>
      <c r="O76" s="42" t="n">
        <f aca="false">IFERROR(VLOOKUP(N76,AnswerDTBL,2,0),0)</f>
        <v>0</v>
      </c>
      <c r="P76" s="65"/>
      <c r="Q76" s="169"/>
      <c r="R76" s="157"/>
      <c r="S76" s="42" t="n">
        <f aca="false">IFERROR(VLOOKUP(R76,AnswerDTBL,2,0),0)</f>
        <v>0</v>
      </c>
      <c r="T76" s="65"/>
      <c r="U76" s="169"/>
      <c r="V76" s="157"/>
      <c r="W76" s="42" t="n">
        <f aca="false">IFERROR(VLOOKUP(V76,AnswerDTBL,2,0),0)</f>
        <v>0</v>
      </c>
      <c r="X76" s="65"/>
      <c r="Y76" s="169"/>
    </row>
    <row r="77" customFormat="false" ht="12.75" hidden="false" customHeight="true" outlineLevel="0" collapsed="false">
      <c r="B77" s="88" t="s">
        <v>237</v>
      </c>
      <c r="C77" s="88"/>
      <c r="D77" s="88"/>
      <c r="E77" s="88" t="s">
        <v>434</v>
      </c>
      <c r="F77" s="88"/>
      <c r="G77" s="88"/>
      <c r="H77" s="88"/>
      <c r="I77" s="88"/>
      <c r="J77" s="210" t="s">
        <v>435</v>
      </c>
      <c r="K77" s="210"/>
      <c r="L77" s="210"/>
      <c r="M77" s="210"/>
      <c r="N77" s="210" t="s">
        <v>436</v>
      </c>
      <c r="O77" s="210"/>
      <c r="P77" s="210"/>
      <c r="Q77" s="210"/>
      <c r="R77" s="210" t="s">
        <v>437</v>
      </c>
      <c r="S77" s="210"/>
      <c r="T77" s="210"/>
      <c r="U77" s="210"/>
      <c r="V77" s="210" t="s">
        <v>438</v>
      </c>
      <c r="W77" s="210"/>
      <c r="X77" s="210"/>
      <c r="Y77" s="210"/>
    </row>
    <row r="78" customFormat="false" ht="12.75" hidden="false" customHeight="true" outlineLevel="0" collapsed="false">
      <c r="B78" s="89" t="s">
        <v>238</v>
      </c>
      <c r="C78" s="89"/>
      <c r="D78" s="89"/>
      <c r="E78" s="89" t="s">
        <v>38</v>
      </c>
      <c r="F78" s="89"/>
      <c r="G78" s="89"/>
      <c r="H78" s="90"/>
      <c r="I78" s="211" t="s">
        <v>40</v>
      </c>
      <c r="J78" s="212" t="s">
        <v>38</v>
      </c>
      <c r="K78" s="89"/>
      <c r="L78" s="90"/>
      <c r="M78" s="213" t="s">
        <v>40</v>
      </c>
      <c r="N78" s="212" t="s">
        <v>38</v>
      </c>
      <c r="O78" s="89"/>
      <c r="P78" s="90"/>
      <c r="Q78" s="213" t="s">
        <v>40</v>
      </c>
      <c r="R78" s="212" t="s">
        <v>38</v>
      </c>
      <c r="S78" s="89"/>
      <c r="T78" s="90"/>
      <c r="U78" s="213" t="s">
        <v>40</v>
      </c>
      <c r="V78" s="212" t="s">
        <v>38</v>
      </c>
      <c r="W78" s="89"/>
      <c r="X78" s="90"/>
      <c r="Y78" s="213" t="s">
        <v>40</v>
      </c>
    </row>
    <row r="79" customFormat="false" ht="12.75" hidden="false" customHeight="true" outlineLevel="0" collapsed="false">
      <c r="B79" s="214" t="s">
        <v>239</v>
      </c>
      <c r="C79" s="146" t="str">
        <f aca="false">Interview!C239</f>
        <v>Do project teams document the attack perimeter of software designs?</v>
      </c>
      <c r="D79" s="146"/>
      <c r="E79" s="147" t="str">
        <f aca="false">Interview!E239</f>
        <v>No</v>
      </c>
      <c r="F79" s="42" t="n">
        <v>1</v>
      </c>
      <c r="G79" s="42" t="n">
        <f aca="false">IFERROR(VLOOKUP(E79,AnswerCTBL,2,0),0)</f>
        <v>0</v>
      </c>
      <c r="H79" s="192" t="n">
        <f aca="false">IFERROR(AVERAGE(G79,G80),0)</f>
        <v>0</v>
      </c>
      <c r="I79" s="215" t="n">
        <f aca="false">SUM(H79,H82,H85)</f>
        <v>1</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No</v>
      </c>
      <c r="F80" s="42" t="n">
        <v>2</v>
      </c>
      <c r="G80" s="42" t="n">
        <f aca="false">IFERROR(VLOOKUP(E80,AnswerCTBL,2,0),0)</f>
        <v>0</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252</v>
      </c>
      <c r="C82" s="166" t="str">
        <f aca="false">Interview!C254</f>
        <v>Do project teams specifically analyze design elements for security mechanisms?</v>
      </c>
      <c r="D82" s="166"/>
      <c r="E82" s="54" t="str">
        <f aca="false">Interview!E254</f>
        <v>Yes, the majority of them are/do</v>
      </c>
      <c r="F82" s="42" t="n">
        <v>3</v>
      </c>
      <c r="G82" s="42" t="n">
        <f aca="false">IFERROR(VLOOKUP(E82,AnswerCTBL,2,0),0)</f>
        <v>1</v>
      </c>
      <c r="H82" s="192" t="n">
        <f aca="false">IFERROR(AVERAGE(G82,G83),0)</f>
        <v>1</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Yes, most of them are aware</v>
      </c>
      <c r="F83" s="42" t="n">
        <v>4</v>
      </c>
      <c r="G83" s="42" t="n">
        <f aca="false">IFERROR(VLOOKUP(E83,AnswerBTBL,2,0),0)</f>
        <v>1</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262</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272</v>
      </c>
      <c r="C87" s="218"/>
      <c r="D87" s="218"/>
      <c r="E87" s="219" t="s">
        <v>38</v>
      </c>
      <c r="F87" s="219"/>
      <c r="G87" s="219"/>
      <c r="H87" s="220"/>
      <c r="I87" s="221" t="s">
        <v>40</v>
      </c>
      <c r="J87" s="222" t="s">
        <v>38</v>
      </c>
      <c r="K87" s="219"/>
      <c r="L87" s="223"/>
      <c r="M87" s="213" t="s">
        <v>40</v>
      </c>
      <c r="N87" s="222" t="s">
        <v>38</v>
      </c>
      <c r="O87" s="219"/>
      <c r="P87" s="223"/>
      <c r="Q87" s="213" t="s">
        <v>40</v>
      </c>
      <c r="R87" s="222" t="s">
        <v>38</v>
      </c>
      <c r="S87" s="219"/>
      <c r="T87" s="223"/>
      <c r="U87" s="213" t="s">
        <v>40</v>
      </c>
      <c r="V87" s="222" t="s">
        <v>38</v>
      </c>
      <c r="W87" s="219"/>
      <c r="X87" s="223"/>
      <c r="Y87" s="213" t="s">
        <v>40</v>
      </c>
    </row>
    <row r="88" customFormat="false" ht="12.75" hidden="false" customHeight="true" outlineLevel="0" collapsed="false">
      <c r="B88" s="224" t="s">
        <v>273</v>
      </c>
      <c r="C88" s="225" t="str">
        <f aca="false">Interview!C277</f>
        <v>Do project teams have review checklists based on common security related problems?</v>
      </c>
      <c r="D88" s="225"/>
      <c r="E88" s="226" t="str">
        <f aca="false">Interview!E277</f>
        <v>Yes, across the organization</v>
      </c>
      <c r="F88" s="206" t="n">
        <v>7</v>
      </c>
      <c r="G88" s="42" t="n">
        <f aca="false">IFERROR(VLOOKUP(E88,AnswerGTBL,2,0),0)</f>
        <v>0.5</v>
      </c>
      <c r="H88" s="192" t="n">
        <f aca="false">IFERROR(AVERAGE(G88,G89),0)</f>
        <v>0.25</v>
      </c>
      <c r="I88" s="215" t="n">
        <f aca="false">SUM(H88,H91,H94)</f>
        <v>0.75</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281</v>
      </c>
      <c r="C91" s="166" t="str">
        <f aca="false">Interview!C287</f>
        <v>Can project teams access automated code analysis tools to find security problems?</v>
      </c>
      <c r="D91" s="166"/>
      <c r="E91" s="54" t="str">
        <f aca="false">Interview!E287</f>
        <v>Yes, the standard set is integrated</v>
      </c>
      <c r="F91" s="42" t="n">
        <v>9</v>
      </c>
      <c r="G91" s="42" t="n">
        <f aca="false">IFERROR(VLOOKUP(E91,AnswerFTBL,2,0),0)</f>
        <v>1</v>
      </c>
      <c r="H91" s="192" t="n">
        <f aca="false">IFERROR(AVERAGE(G91,G92),0)</f>
        <v>0.5</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No</v>
      </c>
      <c r="F92" s="42" t="n">
        <v>10</v>
      </c>
      <c r="G92" s="42" t="n">
        <f aca="false">IFERROR(VLOOKUP(E92,AnswerCTBL,2,0),0)</f>
        <v>0</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288</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294</v>
      </c>
      <c r="C96" s="218"/>
      <c r="D96" s="218"/>
      <c r="E96" s="219" t="s">
        <v>38</v>
      </c>
      <c r="F96" s="219"/>
      <c r="G96" s="219"/>
      <c r="H96" s="220"/>
      <c r="I96" s="221" t="s">
        <v>40</v>
      </c>
      <c r="J96" s="222" t="s">
        <v>38</v>
      </c>
      <c r="K96" s="219"/>
      <c r="L96" s="223"/>
      <c r="M96" s="213" t="s">
        <v>40</v>
      </c>
      <c r="N96" s="222" t="s">
        <v>38</v>
      </c>
      <c r="O96" s="219"/>
      <c r="P96" s="223"/>
      <c r="Q96" s="213" t="s">
        <v>40</v>
      </c>
      <c r="R96" s="222" t="s">
        <v>38</v>
      </c>
      <c r="S96" s="219"/>
      <c r="T96" s="223"/>
      <c r="U96" s="213" t="s">
        <v>40</v>
      </c>
      <c r="V96" s="222" t="s">
        <v>38</v>
      </c>
      <c r="W96" s="219"/>
      <c r="X96" s="223"/>
      <c r="Y96" s="213" t="s">
        <v>40</v>
      </c>
    </row>
    <row r="97" customFormat="false" ht="12.75" hidden="false" customHeight="true" outlineLevel="0" collapsed="false">
      <c r="B97" s="217" t="s">
        <v>295</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v>
      </c>
      <c r="I97" s="215" t="n">
        <f aca="false">SUM(H97,H101,H104)</f>
        <v>0</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No</v>
      </c>
      <c r="F98" s="42" t="n">
        <v>14</v>
      </c>
      <c r="G98" s="42" t="n">
        <f aca="false">IFERROR(VLOOKUP(E98,AnswerCTBL,2,0),0)</f>
        <v>0</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No</v>
      </c>
      <c r="F99" s="42" t="n">
        <v>15</v>
      </c>
      <c r="G99" s="42" t="n">
        <f aca="false">IFERROR(VLOOKUP(E99,AnswerBTBL,2,0),0)</f>
        <v>0</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308</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315</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 </v>
      </c>
      <c r="D105" s="154"/>
      <c r="E105" s="54" t="str">
        <f aca="false">Interview!E332</f>
        <v>No</v>
      </c>
      <c r="F105" s="42" t="n">
        <v>19</v>
      </c>
      <c r="G105" s="42" t="n">
        <f aca="false">IFERROR(VLOOKUP(E105,AnswerFTBL,2,0),0)</f>
        <v>0</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321</v>
      </c>
      <c r="C106" s="96"/>
      <c r="D106" s="96"/>
      <c r="E106" s="96" t="s">
        <v>434</v>
      </c>
      <c r="F106" s="96"/>
      <c r="G106" s="96"/>
      <c r="H106" s="96"/>
      <c r="I106" s="96"/>
      <c r="J106" s="230" t="s">
        <v>435</v>
      </c>
      <c r="K106" s="230"/>
      <c r="L106" s="230"/>
      <c r="M106" s="230"/>
      <c r="N106" s="230" t="s">
        <v>436</v>
      </c>
      <c r="O106" s="230"/>
      <c r="P106" s="230"/>
      <c r="Q106" s="230"/>
      <c r="R106" s="230" t="s">
        <v>437</v>
      </c>
      <c r="S106" s="230"/>
      <c r="T106" s="230"/>
      <c r="U106" s="230"/>
      <c r="V106" s="230" t="s">
        <v>438</v>
      </c>
      <c r="W106" s="230"/>
      <c r="X106" s="230"/>
      <c r="Y106" s="230"/>
    </row>
    <row r="107" customFormat="false" ht="12.75" hidden="false" customHeight="true" outlineLevel="0" collapsed="false">
      <c r="B107" s="231" t="s">
        <v>322</v>
      </c>
      <c r="C107" s="231"/>
      <c r="D107" s="231"/>
      <c r="E107" s="231" t="s">
        <v>38</v>
      </c>
      <c r="F107" s="231"/>
      <c r="G107" s="231"/>
      <c r="H107" s="232"/>
      <c r="I107" s="233" t="s">
        <v>40</v>
      </c>
      <c r="J107" s="234" t="s">
        <v>38</v>
      </c>
      <c r="K107" s="97"/>
      <c r="L107" s="98"/>
      <c r="M107" s="235" t="s">
        <v>40</v>
      </c>
      <c r="N107" s="234" t="s">
        <v>38</v>
      </c>
      <c r="O107" s="97"/>
      <c r="P107" s="98"/>
      <c r="Q107" s="235" t="s">
        <v>40</v>
      </c>
      <c r="R107" s="234" t="s">
        <v>38</v>
      </c>
      <c r="S107" s="97"/>
      <c r="T107" s="98"/>
      <c r="U107" s="235" t="s">
        <v>40</v>
      </c>
      <c r="V107" s="234" t="s">
        <v>38</v>
      </c>
      <c r="W107" s="97"/>
      <c r="X107" s="98"/>
      <c r="Y107" s="235" t="s">
        <v>40</v>
      </c>
    </row>
    <row r="108" customFormat="false" ht="12.75" hidden="false" customHeight="true" outlineLevel="0" collapsed="false">
      <c r="B108" s="236" t="s">
        <v>323</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v>
      </c>
      <c r="I108" s="239" t="n">
        <f aca="false">SUM(H108,H112,H115)</f>
        <v>1</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No</v>
      </c>
      <c r="F109" s="42" t="n">
        <v>2</v>
      </c>
      <c r="G109" s="42" t="n">
        <f aca="false">IFERROR(VLOOKUP(E109,AnswerATBL,2,0),0)</f>
        <v>0</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No</v>
      </c>
      <c r="F110" s="42" t="n">
        <v>3</v>
      </c>
      <c r="G110" s="42" t="n">
        <f aca="false">IFERROR(VLOOKUP(E110,AnswerCTBL,2,0),0)</f>
        <v>0</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332</v>
      </c>
      <c r="C112" s="166" t="str">
        <f aca="false">Interview!C350</f>
        <v>Does the organization utilize a consistent process for incident reporting and handling?</v>
      </c>
      <c r="D112" s="166"/>
      <c r="E112" s="54" t="str">
        <f aca="false">Interview!E350</f>
        <v>No</v>
      </c>
      <c r="F112" s="42" t="n">
        <v>4</v>
      </c>
      <c r="G112" s="42" t="n">
        <f aca="false">IFERROR(VLOOKUP(E112,AnswerGTBL,2,0),0)</f>
        <v>0</v>
      </c>
      <c r="H112" s="160" t="n">
        <f aca="false">IFERROR(AVERAGE(G112,G113),0)</f>
        <v>0.5</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Yes, the majority of them are/do</v>
      </c>
      <c r="F113" s="42" t="n">
        <v>5</v>
      </c>
      <c r="G113" s="42" t="n">
        <f aca="false">IFERROR(VLOOKUP(E113,AnswerCTBL,2,0),0)</f>
        <v>1</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344</v>
      </c>
      <c r="C115" s="166" t="str">
        <f aca="false">Interview!C364</f>
        <v>Are incidents inspected for root causes to generate further recommendations?</v>
      </c>
      <c r="D115" s="166"/>
      <c r="E115" s="54" t="str">
        <f aca="false">Interview!E364</f>
        <v>Yes, the majority of them are/do</v>
      </c>
      <c r="F115" s="42" t="n">
        <v>6</v>
      </c>
      <c r="G115" s="42" t="n">
        <f aca="false">IFERROR(VLOOKUP(E115,AnswerCTBL,2,0),0)</f>
        <v>1</v>
      </c>
      <c r="H115" s="160" t="n">
        <f aca="false">IFERROR(AVERAGE(G115,G116),0)</f>
        <v>0.5</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354</v>
      </c>
      <c r="C117" s="241"/>
      <c r="D117" s="241"/>
      <c r="E117" s="242" t="s">
        <v>38</v>
      </c>
      <c r="F117" s="242"/>
      <c r="G117" s="242"/>
      <c r="H117" s="243"/>
      <c r="I117" s="244" t="s">
        <v>40</v>
      </c>
      <c r="J117" s="245" t="s">
        <v>38</v>
      </c>
      <c r="K117" s="242"/>
      <c r="L117" s="243"/>
      <c r="M117" s="235" t="s">
        <v>40</v>
      </c>
      <c r="N117" s="245" t="s">
        <v>38</v>
      </c>
      <c r="O117" s="242"/>
      <c r="P117" s="243"/>
      <c r="Q117" s="235" t="s">
        <v>40</v>
      </c>
      <c r="R117" s="245" t="s">
        <v>38</v>
      </c>
      <c r="S117" s="242"/>
      <c r="T117" s="243"/>
      <c r="U117" s="235" t="s">
        <v>40</v>
      </c>
      <c r="V117" s="245" t="s">
        <v>38</v>
      </c>
      <c r="W117" s="242"/>
      <c r="X117" s="243"/>
      <c r="Y117" s="235" t="s">
        <v>40</v>
      </c>
    </row>
    <row r="118" customFormat="false" ht="12.75" hidden="false" customHeight="true" outlineLevel="0" collapsed="false">
      <c r="B118" s="236" t="s">
        <v>355</v>
      </c>
      <c r="C118" s="166" t="str">
        <f aca="false">Interview!C376</f>
        <v>Do projects document operational environment security requirements?</v>
      </c>
      <c r="D118" s="166"/>
      <c r="E118" s="54" t="str">
        <f aca="false">Interview!E376</f>
        <v>No</v>
      </c>
      <c r="F118" s="42" t="n">
        <v>8</v>
      </c>
      <c r="G118" s="42" t="n">
        <f aca="false">IFERROR(VLOOKUP(E118,AnswerCTBL,2,0),0)</f>
        <v>0</v>
      </c>
      <c r="H118" s="160" t="n">
        <f aca="false">IFERROR(AVERAGE(G118,G119),0)</f>
        <v>0</v>
      </c>
      <c r="I118" s="239" t="n">
        <f aca="false">SUM(H118,H121,H124)</f>
        <v>0.25</v>
      </c>
      <c r="J118" s="151"/>
      <c r="K118" s="42" t="n">
        <f aca="false">IFERROR(VLOOKUP(J118,AnswerCTBL,2,0),0)</f>
        <v>0</v>
      </c>
      <c r="L118" s="65" t="n">
        <f aca="false">IFERROR(AVERAGE(K118,K119),0)</f>
        <v>0</v>
      </c>
      <c r="M118" s="240" t="n">
        <f aca="false">SUM(L118,L121,L124)</f>
        <v>0</v>
      </c>
      <c r="N118" s="151"/>
      <c r="O118" s="42" t="n">
        <f aca="false">IFERROR(VLOOKUP(N118,AnswerCTBL,2,0),0)</f>
        <v>0</v>
      </c>
      <c r="P118" s="65" t="n">
        <f aca="false">IFERROR(AVERAGE(O118,O119),0)</f>
        <v>0</v>
      </c>
      <c r="Q118" s="240" t="n">
        <f aca="false">SUM(P118,P121,P124)</f>
        <v>0</v>
      </c>
      <c r="R118" s="151"/>
      <c r="S118" s="42" t="n">
        <f aca="false">IFERROR(VLOOKUP(R118,AnswerCTBL,2,0),0)</f>
        <v>0</v>
      </c>
      <c r="T118" s="65" t="n">
        <f aca="false">IFERROR(AVERAGE(S118,S119),0)</f>
        <v>0</v>
      </c>
      <c r="U118" s="240" t="n">
        <f aca="false">SUM(T118,T121,T124)</f>
        <v>0</v>
      </c>
      <c r="V118" s="151"/>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No</v>
      </c>
      <c r="F119" s="42" t="n">
        <v>9</v>
      </c>
      <c r="G119" s="42" t="n">
        <f aca="false">IFERROR(VLOOKUP(E119,AnswerCTBL,2,0),0)</f>
        <v>0</v>
      </c>
      <c r="H119" s="160"/>
      <c r="I119" s="239"/>
      <c r="J119" s="157"/>
      <c r="K119" s="42" t="n">
        <f aca="false">IFERROR(VLOOKUP(J119,AnswerCTBL,2,0),0)</f>
        <v>0</v>
      </c>
      <c r="L119" s="65"/>
      <c r="M119" s="240"/>
      <c r="N119" s="157"/>
      <c r="O119" s="42" t="n">
        <f aca="false">IFERROR(VLOOKUP(N119,AnswerCTBL,2,0),0)</f>
        <v>0</v>
      </c>
      <c r="P119" s="65"/>
      <c r="Q119" s="240"/>
      <c r="R119" s="157"/>
      <c r="S119" s="42" t="n">
        <f aca="false">IFERROR(VLOOKUP(R119,AnswerCTBL,2,0),0)</f>
        <v>0</v>
      </c>
      <c r="T119" s="65"/>
      <c r="U119" s="240"/>
      <c r="V119" s="157"/>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364</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c r="K121" s="42" t="n">
        <f aca="false">IFERROR(VLOOKUP(J121,AnswerGTBL,2,0),0)</f>
        <v>0</v>
      </c>
      <c r="L121" s="65" t="n">
        <f aca="false">IFERROR(AVERAGE(K121,K122),0)</f>
        <v>0</v>
      </c>
      <c r="M121" s="169"/>
      <c r="N121" s="151"/>
      <c r="O121" s="42" t="n">
        <f aca="false">IFERROR(VLOOKUP(N121,AnswerGTBL,2,0),0)</f>
        <v>0</v>
      </c>
      <c r="P121" s="65" t="n">
        <f aca="false">IFERROR(AVERAGE(O121,O122),0)</f>
        <v>0</v>
      </c>
      <c r="Q121" s="169"/>
      <c r="R121" s="151"/>
      <c r="S121" s="42" t="n">
        <f aca="false">IFERROR(VLOOKUP(R121,AnswerGTBL,2,0),0)</f>
        <v>0</v>
      </c>
      <c r="T121" s="65" t="n">
        <f aca="false">IFERROR(AVERAGE(S121,S122),0)</f>
        <v>0</v>
      </c>
      <c r="U121" s="169"/>
      <c r="V121" s="151"/>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c r="K122" s="42" t="n">
        <f aca="false">IFERROR(VLOOKUP(J122,AnswerCTBL,2,0),0)</f>
        <v>0</v>
      </c>
      <c r="L122" s="65"/>
      <c r="M122" s="169"/>
      <c r="N122" s="157"/>
      <c r="O122" s="42" t="n">
        <f aca="false">IFERROR(VLOOKUP(N122,AnswerCTBL,2,0),0)</f>
        <v>0</v>
      </c>
      <c r="P122" s="65"/>
      <c r="Q122" s="169"/>
      <c r="R122" s="157"/>
      <c r="S122" s="42" t="n">
        <f aca="false">IFERROR(VLOOKUP(R122,AnswerCTBL,2,0),0)</f>
        <v>0</v>
      </c>
      <c r="T122" s="65"/>
      <c r="U122" s="169"/>
      <c r="V122" s="157"/>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375</v>
      </c>
      <c r="C124" s="166" t="str">
        <f aca="false">Interview!C400</f>
        <v>Are stakeholders aware of options for additional tools to protect software while running in operations?</v>
      </c>
      <c r="D124" s="166"/>
      <c r="E124" s="54" t="str">
        <f aca="false">Interview!E400</f>
        <v>Yes, there is a standard set</v>
      </c>
      <c r="F124" s="42" t="n">
        <v>12</v>
      </c>
      <c r="G124" s="42" t="n">
        <f aca="false">IFERROR(VLOOKUP(E124,AnswerFTBL,2,0),0)</f>
        <v>0.5</v>
      </c>
      <c r="H124" s="160" t="n">
        <f aca="false">IFERROR(AVERAGE(G124,G125),0)</f>
        <v>0.25</v>
      </c>
      <c r="I124" s="161"/>
      <c r="J124" s="151"/>
      <c r="K124" s="42" t="n">
        <f aca="false">IFERROR(VLOOKUP(J124,AnswerFTBL,2,0),0)</f>
        <v>0</v>
      </c>
      <c r="L124" s="65" t="n">
        <f aca="false">IFERROR(AVERAGE(K124,K125),0)</f>
        <v>0</v>
      </c>
      <c r="M124" s="169"/>
      <c r="N124" s="151"/>
      <c r="O124" s="42" t="n">
        <f aca="false">IFERROR(VLOOKUP(N124,AnswerFTBL,2,0),0)</f>
        <v>0</v>
      </c>
      <c r="P124" s="65" t="n">
        <f aca="false">IFERROR(AVERAGE(O124,O125),0)</f>
        <v>0</v>
      </c>
      <c r="Q124" s="169"/>
      <c r="R124" s="151"/>
      <c r="S124" s="42" t="n">
        <f aca="false">IFERROR(VLOOKUP(R124,AnswerFTBL,2,0),0)</f>
        <v>0</v>
      </c>
      <c r="T124" s="65" t="n">
        <f aca="false">IFERROR(AVERAGE(S124,S125),0)</f>
        <v>0</v>
      </c>
      <c r="U124" s="169"/>
      <c r="V124" s="151"/>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c r="K125" s="42" t="n">
        <f aca="false">IFERROR(VLOOKUP(J125,AnswerGTBL,2,0),0)</f>
        <v>0</v>
      </c>
      <c r="L125" s="65"/>
      <c r="M125" s="169"/>
      <c r="N125" s="157"/>
      <c r="O125" s="42" t="n">
        <f aca="false">IFERROR(VLOOKUP(N125,AnswerGTBL,2,0),0)</f>
        <v>0</v>
      </c>
      <c r="P125" s="65"/>
      <c r="Q125" s="169"/>
      <c r="R125" s="157"/>
      <c r="S125" s="42" t="n">
        <f aca="false">IFERROR(VLOOKUP(R125,AnswerGTBL,2,0),0)</f>
        <v>0</v>
      </c>
      <c r="T125" s="65"/>
      <c r="U125" s="169"/>
      <c r="V125" s="157"/>
      <c r="W125" s="42" t="n">
        <f aca="false">IFERROR(VLOOKUP(V125,AnswerGTBL,2,0),0)</f>
        <v>0</v>
      </c>
      <c r="X125" s="65"/>
      <c r="Y125" s="169"/>
    </row>
    <row r="126" customFormat="false" ht="12.75" hidden="false" customHeight="true" outlineLevel="0" collapsed="false">
      <c r="B126" s="241" t="s">
        <v>384</v>
      </c>
      <c r="C126" s="241"/>
      <c r="D126" s="241"/>
      <c r="E126" s="242" t="s">
        <v>38</v>
      </c>
      <c r="F126" s="242"/>
      <c r="G126" s="242"/>
      <c r="H126" s="243"/>
      <c r="I126" s="244" t="s">
        <v>40</v>
      </c>
      <c r="J126" s="245" t="s">
        <v>38</v>
      </c>
      <c r="K126" s="242"/>
      <c r="L126" s="243"/>
      <c r="M126" s="235" t="s">
        <v>40</v>
      </c>
      <c r="N126" s="245" t="s">
        <v>38</v>
      </c>
      <c r="O126" s="242"/>
      <c r="P126" s="243"/>
      <c r="Q126" s="235" t="s">
        <v>40</v>
      </c>
      <c r="R126" s="245" t="s">
        <v>38</v>
      </c>
      <c r="S126" s="242"/>
      <c r="T126" s="243"/>
      <c r="U126" s="235" t="s">
        <v>40</v>
      </c>
      <c r="V126" s="245" t="s">
        <v>38</v>
      </c>
      <c r="W126" s="242"/>
      <c r="X126" s="243"/>
      <c r="Y126" s="235" t="s">
        <v>40</v>
      </c>
    </row>
    <row r="127" customFormat="false" ht="12.75" hidden="false" customHeight="true" outlineLevel="0" collapsed="false">
      <c r="B127" s="236" t="s">
        <v>385</v>
      </c>
      <c r="C127" s="166" t="str">
        <f aca="false">Interview!C411</f>
        <v>Are security notes delivered with each software release?</v>
      </c>
      <c r="D127" s="166"/>
      <c r="E127" s="54" t="str">
        <f aca="false">Interview!E411</f>
        <v>Yes, the majority of them are/do</v>
      </c>
      <c r="F127" s="42" t="n">
        <v>14</v>
      </c>
      <c r="G127" s="42" t="n">
        <f aca="false">IFERROR(VLOOKUP(E127,AnswerCTBL,2,0),0)</f>
        <v>1</v>
      </c>
      <c r="H127" s="160" t="n">
        <f aca="false">IFERROR(AVERAGE(G127,G128),0)</f>
        <v>0.5</v>
      </c>
      <c r="I127" s="239" t="n">
        <f aca="false">SUM(H127,H130,H133)</f>
        <v>1</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No</v>
      </c>
      <c r="F128" s="42" t="n">
        <v>15</v>
      </c>
      <c r="G128" s="42" t="n">
        <f aca="false">IFERROR(VLOOKUP(E128,AnswerCTBL,2,0),0)</f>
        <v>0</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396</v>
      </c>
      <c r="C130" s="166" t="str">
        <f aca="false">Interview!C424</f>
        <v>Do projects utilize a change management process that’s well understood?</v>
      </c>
      <c r="D130" s="166"/>
      <c r="E130" s="54" t="str">
        <f aca="false">Interview!E424</f>
        <v>Yes, the majority of them are/do</v>
      </c>
      <c r="F130" s="42" t="n">
        <v>16</v>
      </c>
      <c r="G130" s="42" t="n">
        <f aca="false">IFERROR(VLOOKUP(E130,AnswerCTBL,2,0),0)</f>
        <v>1</v>
      </c>
      <c r="H130" s="160" t="n">
        <f aca="false">IFERROR(AVERAGE(G130,G131),0)</f>
        <v>0.5</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409</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conditionalFormatting sqref="J20:J47 J50:J76 J79:J105 J108:J134">
    <cfRule type="expression" priority="3" aboveAverage="0" equalAverage="0" bottom="0" percent="0" rank="0" text="" dxfId="1">
      <formula>K20&gt;G20</formula>
    </cfRule>
    <cfRule type="expression" priority="4" aboveAverage="0" equalAverage="0" bottom="0" percent="0" rank="0" text="" dxfId="2">
      <formula>K20&lt;G20</formula>
    </cfRule>
  </conditionalFormatting>
  <conditionalFormatting sqref="N20:N47 N50:N76 N79:N105 N108:N134">
    <cfRule type="expression" priority="5" aboveAverage="0" equalAverage="0" bottom="0" percent="0" rank="0" text="" dxfId="3">
      <formula>O20&gt;K20</formula>
    </cfRule>
    <cfRule type="expression" priority="6" aboveAverage="0" equalAverage="0" bottom="0" percent="0" rank="0" text="" dxfId="4">
      <formula>O20&lt;K20</formula>
    </cfRule>
  </conditionalFormatting>
  <conditionalFormatting sqref="R20:R47 R50:R76 R79:R105 R108:R134">
    <cfRule type="expression" priority="7" aboveAverage="0" equalAverage="0" bottom="0" percent="0" rank="0" text="" dxfId="5">
      <formula>S20&gt;O20</formula>
    </cfRule>
    <cfRule type="expression" priority="8" aboveAverage="0" equalAverage="0" bottom="0" percent="0" rank="0" text="" dxfId="6">
      <formula>S20&lt;O20</formula>
    </cfRule>
  </conditionalFormatting>
  <conditionalFormatting sqref="V20:V47 V50:V76 V79:V105 V108:V134">
    <cfRule type="expression" priority="9" aboveAverage="0" equalAverage="0" bottom="0" percent="0" rank="0" text="" dxfId="7">
      <formula>W20&gt;S20</formula>
    </cfRule>
    <cfRule type="expression" priority="10" aboveAverage="0" equalAverage="0" bottom="0" percent="0" rank="0" text="" dxfId="8">
      <formula>W20&lt;S20</formula>
    </cfRule>
  </conditionalFormatting>
  <dataValidations count="7">
    <dataValidation allowBlank="true" operator="equal" showDropDown="false" showErrorMessage="true" showInputMessage="true" sqref="J20 N20 R20 V20 J109 N109 R109 V109" type="list">
      <formula1>AnswerA</formula1>
      <formula2>0</formula2>
    </dataValidation>
    <dataValidation allowBlank="true" operator="equal"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equal" showDropDown="false" showErrorMessage="true" showInputMessage="true" sqref="J29 N29 R29 V29 J40 N40 R40 V40 J47 N47 R47 V47 J67 N67 R67 V67 J76 N76 R76 V76 J133 N133 R133 V133" type="list">
      <formula1>AnswerD</formula1>
      <formula2>0</formula2>
    </dataValidation>
    <dataValidation allowBlank="true" operator="equal" showDropDown="false" showErrorMessage="true" showInputMessage="true" sqref="J32 N32 R32 V32 J134 N134 R134 V134" type="list">
      <formula1>AnswerE</formula1>
      <formula2>0</formula2>
    </dataValidation>
    <dataValidation allowBlank="true" operator="equal"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equal" showDropDown="false" showErrorMessage="true" showInputMessage="true" sqref="J38 N38 R38 V38 J72 N72 R72 V72 J88 N88 R88 V88 J94 N94 R94 V94 J112 N112 R112 V112 J121 N121 R121 V121 J125 N125 R125 V125" type="list">
      <formula1>AnswerG</formula1>
      <formula2>0</formula2>
    </dataValidation>
    <dataValidation allowBlank="true" operator="equal"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E10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9" activeCellId="0" sqref="B9"/>
    </sheetView>
  </sheetViews>
  <sheetFormatPr defaultRowHeight="13" zeroHeight="false" outlineLevelRow="0" outlineLevelCol="0"/>
  <cols>
    <col collapsed="false" customWidth="true" hidden="false" outlineLevel="0" max="1" min="1" style="253" width="22.83"/>
    <col collapsed="false" customWidth="true" hidden="false" outlineLevel="0" max="2" min="2" style="253" width="10.99"/>
    <col collapsed="false" customWidth="true" hidden="false" outlineLevel="0" max="3" min="3" style="253" width="9.66"/>
    <col collapsed="false" customWidth="true" hidden="false" outlineLevel="0" max="4" min="4" style="253" width="1.84"/>
    <col collapsed="false" customWidth="true" hidden="false" outlineLevel="0" max="5" min="5" style="253" width="8.83"/>
    <col collapsed="false" customWidth="true" hidden="false" outlineLevel="0" max="6" min="6" style="253" width="1.51"/>
    <col collapsed="false" customWidth="true" hidden="false" outlineLevel="0" max="7" min="7" style="253" width="8.83"/>
    <col collapsed="false" customWidth="true" hidden="false" outlineLevel="0" max="8" min="8" style="253" width="1.51"/>
    <col collapsed="false" customWidth="true" hidden="false" outlineLevel="0" max="9" min="9" style="253" width="8.83"/>
    <col collapsed="false" customWidth="true" hidden="false" outlineLevel="0" max="10" min="10" style="253" width="1.51"/>
    <col collapsed="false" customWidth="true" hidden="false" outlineLevel="0" max="11" min="11" style="253" width="21.5"/>
    <col collapsed="false" customWidth="true" hidden="false" outlineLevel="0" max="12" min="12" style="253" width="22.16"/>
    <col collapsed="false" customWidth="true" hidden="false" outlineLevel="0" max="13" min="13" style="253" width="3.83"/>
    <col collapsed="false" customWidth="true" hidden="false" outlineLevel="0" max="14" min="14" style="253" width="4.5"/>
    <col collapsed="false" customWidth="true" hidden="false" outlineLevel="0" max="21" min="15" style="254" width="9.66"/>
    <col collapsed="false" customWidth="true" hidden="false" outlineLevel="0" max="22" min="22" style="253" width="9.66"/>
    <col collapsed="false" customWidth="true" hidden="false" outlineLevel="0" max="1025" min="23" style="253" width="8.83"/>
  </cols>
  <sheetData>
    <row r="1" customFormat="false" ht="69" hidden="false" customHeight="true" outlineLevel="0" collapsed="false">
      <c r="A1" s="108" t="s">
        <v>418</v>
      </c>
      <c r="B1" s="108"/>
      <c r="C1" s="108"/>
      <c r="D1" s="108"/>
      <c r="E1" s="108"/>
      <c r="F1" s="108"/>
      <c r="G1" s="108"/>
      <c r="H1" s="108"/>
      <c r="I1" s="108"/>
      <c r="J1" s="108"/>
      <c r="K1" s="108"/>
    </row>
    <row r="3" customFormat="false" ht="25" hidden="false" customHeight="false" outlineLevel="0" collapsed="false">
      <c r="A3" s="255" t="s">
        <v>445</v>
      </c>
      <c r="L3" s="255" t="str">
        <f aca="false">A3</f>
        <v>Software Assurance Maturity Model (SAMM) Roadmap</v>
      </c>
    </row>
    <row r="4" s="256" customFormat="true" ht="14" hidden="false" customHeight="false" outlineLevel="0" collapsed="false">
      <c r="A4" s="256" t="s">
        <v>29</v>
      </c>
      <c r="B4" s="257" t="str">
        <f aca="false">IF(ISBLANK(Interview!D10),"",Interview!D10)</f>
        <v>Grupo 6</v>
      </c>
      <c r="C4" s="257"/>
      <c r="L4" s="256" t="str">
        <f aca="false">B4</f>
        <v>Grupo 6</v>
      </c>
      <c r="O4" s="258"/>
      <c r="P4" s="258"/>
      <c r="Q4" s="258"/>
      <c r="R4" s="258"/>
      <c r="S4" s="258"/>
      <c r="T4" s="258"/>
      <c r="U4" s="258"/>
      <c r="Y4" s="256" t="n">
        <v>1</v>
      </c>
      <c r="Z4" s="256" t="n">
        <v>1</v>
      </c>
      <c r="AA4" s="256" t="n">
        <v>1</v>
      </c>
    </row>
    <row r="5" s="256" customFormat="true" ht="14" hidden="false" customHeight="false" outlineLevel="0" collapsed="false">
      <c r="A5" s="256" t="s">
        <v>31</v>
      </c>
      <c r="B5" s="257" t="str">
        <f aca="false">IF(ISBLANK(Interview!D11),"",Interview!D11)</f>
        <v>Self-sovereign Identity</v>
      </c>
      <c r="C5" s="257"/>
      <c r="L5" s="256" t="str">
        <f aca="false">B5</f>
        <v>Self-sovereign Identity</v>
      </c>
      <c r="O5" s="258"/>
      <c r="P5" s="258"/>
      <c r="Q5" s="258"/>
      <c r="R5" s="258"/>
      <c r="S5" s="258"/>
      <c r="T5" s="258"/>
      <c r="U5" s="258"/>
    </row>
    <row r="6" s="256" customFormat="true" ht="14" hidden="false" customHeight="false" outlineLevel="0" collapsed="false">
      <c r="A6" s="256" t="s">
        <v>446</v>
      </c>
      <c r="B6" s="259" t="s">
        <v>447</v>
      </c>
      <c r="L6" s="260" t="str">
        <f aca="false">B6</f>
        <v>v1.0</v>
      </c>
      <c r="O6" s="258"/>
      <c r="P6" s="258"/>
      <c r="Q6" s="258"/>
      <c r="R6" s="258"/>
      <c r="S6" s="258"/>
      <c r="T6" s="258"/>
      <c r="U6" s="258"/>
    </row>
    <row r="7" s="256" customFormat="true" ht="14" hidden="false" customHeight="false" outlineLevel="0" collapsed="false">
      <c r="A7" s="256" t="s">
        <v>448</v>
      </c>
      <c r="B7" s="261" t="n">
        <v>42794</v>
      </c>
      <c r="O7" s="258"/>
      <c r="P7" s="258"/>
      <c r="Q7" s="258"/>
      <c r="R7" s="258"/>
      <c r="S7" s="258"/>
      <c r="T7" s="258"/>
      <c r="U7" s="258"/>
    </row>
    <row r="8" s="256" customFormat="true" ht="14" hidden="false" customHeight="false" outlineLevel="0" collapsed="false">
      <c r="A8" s="256" t="s">
        <v>449</v>
      </c>
      <c r="B8" s="259" t="s">
        <v>450</v>
      </c>
      <c r="L8" s="262"/>
      <c r="M8" s="262"/>
      <c r="N8" s="262"/>
      <c r="O8" s="263"/>
      <c r="P8" s="263"/>
      <c r="Q8" s="263"/>
      <c r="R8" s="263"/>
      <c r="S8" s="263"/>
      <c r="T8" s="263"/>
      <c r="U8" s="263"/>
      <c r="V8" s="263"/>
    </row>
    <row r="9" s="256" customFormat="true" ht="14" hidden="false" customHeight="false" outlineLevel="0" collapsed="false">
      <c r="L9" s="264"/>
      <c r="M9" s="264"/>
      <c r="N9" s="264"/>
      <c r="O9" s="263"/>
      <c r="P9" s="263"/>
      <c r="Q9" s="263"/>
      <c r="R9" s="263"/>
      <c r="S9" s="263"/>
      <c r="T9" s="263"/>
      <c r="U9" s="263"/>
      <c r="V9" s="263"/>
    </row>
    <row r="10" s="256" customFormat="true" ht="15" hidden="false" customHeight="false" outlineLevel="0" collapsed="false">
      <c r="A10" s="256" t="s">
        <v>451</v>
      </c>
      <c r="B10" s="265" t="s">
        <v>452</v>
      </c>
      <c r="I10" s="265" t="s">
        <v>453</v>
      </c>
      <c r="L10" s="266" t="s">
        <v>454</v>
      </c>
      <c r="M10" s="266"/>
      <c r="N10" s="266"/>
      <c r="O10" s="267"/>
      <c r="P10" s="267"/>
      <c r="Q10" s="267"/>
      <c r="R10" s="267"/>
      <c r="S10" s="267"/>
      <c r="T10" s="267"/>
      <c r="U10" s="267"/>
      <c r="V10" s="267"/>
    </row>
    <row r="11" customFormat="false" ht="14" hidden="false" customHeight="false" outlineLevel="0" collapsed="false">
      <c r="A11" s="268" t="s">
        <v>455</v>
      </c>
      <c r="B11" s="269" t="s">
        <v>456</v>
      </c>
      <c r="C11" s="269" t="s">
        <v>457</v>
      </c>
      <c r="D11" s="270" t="s">
        <v>458</v>
      </c>
      <c r="E11" s="269" t="s">
        <v>459</v>
      </c>
      <c r="F11" s="270" t="s">
        <v>460</v>
      </c>
      <c r="G11" s="269" t="s">
        <v>461</v>
      </c>
      <c r="H11" s="270" t="s">
        <v>462</v>
      </c>
      <c r="I11" s="269" t="s">
        <v>463</v>
      </c>
      <c r="J11" s="271" t="s">
        <v>464</v>
      </c>
      <c r="K11" s="272" t="s">
        <v>465</v>
      </c>
      <c r="L11" s="273"/>
      <c r="M11" s="274"/>
      <c r="N11" s="274"/>
      <c r="O11" s="275" t="str">
        <f aca="false">C11</f>
        <v>Phase 1</v>
      </c>
      <c r="P11" s="275"/>
      <c r="Q11" s="275" t="str">
        <f aca="false">E11</f>
        <v>Phase 2</v>
      </c>
      <c r="R11" s="275"/>
      <c r="S11" s="275" t="str">
        <f aca="false">G11</f>
        <v>Phase 3</v>
      </c>
      <c r="T11" s="275"/>
      <c r="U11" s="275" t="str">
        <f aca="false">I11</f>
        <v>Phase 4</v>
      </c>
      <c r="V11" s="275"/>
      <c r="AA11" s="272" t="str">
        <f aca="false">I11</f>
        <v>Phase 4</v>
      </c>
      <c r="AB11" s="272" t="str">
        <f aca="false">G11</f>
        <v>Phase 3</v>
      </c>
      <c r="AC11" s="272" t="str">
        <f aca="false">E11</f>
        <v>Phase 2</v>
      </c>
      <c r="AD11" s="272" t="str">
        <f aca="false">C11</f>
        <v>Phase 1</v>
      </c>
      <c r="AE11" s="272" t="str">
        <f aca="false">B11</f>
        <v>Start</v>
      </c>
    </row>
    <row r="12" customFormat="false" ht="15" hidden="false" customHeight="true" outlineLevel="0" collapsed="false">
      <c r="A12" s="276" t="s">
        <v>466</v>
      </c>
      <c r="B12" s="277" t="n">
        <f aca="false">IF(ISNUMBER(Interview!$J$18),Interview!$J$18,SUM(LEFT(Interview!$J$18),".5"))</f>
        <v>0.666666666666667</v>
      </c>
      <c r="C12" s="278" t="n">
        <f aca="false">Roadmap!M20</f>
        <v>0.766666666666667</v>
      </c>
      <c r="D12" s="279" t="n">
        <f aca="false">C12</f>
        <v>0.766666666666667</v>
      </c>
      <c r="E12" s="278" t="n">
        <f aca="false">Roadmap!Q20</f>
        <v>1.53333333333333</v>
      </c>
      <c r="F12" s="279" t="n">
        <f aca="false">E12</f>
        <v>1.53333333333333</v>
      </c>
      <c r="G12" s="278" t="n">
        <f aca="false">Roadmap!U20</f>
        <v>2.33333333333333</v>
      </c>
      <c r="H12" s="280" t="n">
        <f aca="false">G12</f>
        <v>2.33333333333333</v>
      </c>
      <c r="I12" s="278" t="n">
        <f aca="false">Roadmap!Y20</f>
        <v>3</v>
      </c>
      <c r="J12" s="280" t="n">
        <f aca="false">I12</f>
        <v>3</v>
      </c>
      <c r="K12" s="281" t="n">
        <f aca="false">IFERROR(I12-B12,I12-LEFT(B12,1))</f>
        <v>2.33333333333333</v>
      </c>
      <c r="L12" s="274"/>
      <c r="M12" s="274"/>
      <c r="N12" s="274"/>
      <c r="O12" s="274"/>
      <c r="P12" s="274"/>
      <c r="Q12" s="274"/>
      <c r="R12" s="274"/>
      <c r="S12" s="274"/>
      <c r="T12" s="274"/>
      <c r="U12" s="274"/>
      <c r="V12" s="274"/>
      <c r="Z12" s="253" t="str">
        <f aca="false">A12</f>
        <v>Strategy &amp; metrics</v>
      </c>
      <c r="AA12" s="282" t="n">
        <f aca="false">I12</f>
        <v>3</v>
      </c>
      <c r="AB12" s="282" t="n">
        <f aca="false">G12</f>
        <v>2.33333333333333</v>
      </c>
      <c r="AC12" s="282" t="n">
        <f aca="false">E12</f>
        <v>1.53333333333333</v>
      </c>
      <c r="AD12" s="282" t="n">
        <f aca="false">C12</f>
        <v>0.766666666666667</v>
      </c>
      <c r="AE12" s="282" t="n">
        <f aca="false">B12</f>
        <v>0.666666666666667</v>
      </c>
    </row>
    <row r="13" customFormat="false" ht="15" hidden="false" customHeight="true" outlineLevel="0" collapsed="false">
      <c r="A13" s="283" t="s">
        <v>80</v>
      </c>
      <c r="B13" s="277" t="n">
        <f aca="false">IF(ISNUMBER(Interview!$J$62),Interview!$J$62,SUM(LEFT(Interview!$J$62),".5"))</f>
        <v>2.35</v>
      </c>
      <c r="C13" s="284" t="n">
        <f aca="false">Roadmap!M31</f>
        <v>0</v>
      </c>
      <c r="D13" s="279" t="n">
        <f aca="false">C13</f>
        <v>0</v>
      </c>
      <c r="E13" s="284" t="n">
        <f aca="false">Roadmap!Q31</f>
        <v>0</v>
      </c>
      <c r="F13" s="279" t="n">
        <f aca="false">E13</f>
        <v>0</v>
      </c>
      <c r="G13" s="284" t="n">
        <f aca="false">Roadmap!U31</f>
        <v>0</v>
      </c>
      <c r="H13" s="279" t="n">
        <f aca="false">G13</f>
        <v>0</v>
      </c>
      <c r="I13" s="284" t="n">
        <f aca="false">Roadmap!Y31</f>
        <v>0</v>
      </c>
      <c r="J13" s="279" t="n">
        <f aca="false">I13</f>
        <v>0</v>
      </c>
      <c r="K13" s="281" t="n">
        <f aca="false">IFERROR(I13-B13,I13-LEFT(B13,1))</f>
        <v>-2.35</v>
      </c>
      <c r="L13" s="274"/>
      <c r="M13" s="274"/>
      <c r="N13" s="274"/>
      <c r="O13" s="274"/>
      <c r="P13" s="274"/>
      <c r="Q13" s="274"/>
      <c r="R13" s="274"/>
      <c r="S13" s="274"/>
      <c r="T13" s="274"/>
      <c r="U13" s="274"/>
      <c r="V13" s="274"/>
      <c r="Z13" s="253" t="str">
        <f aca="false">A13</f>
        <v>Policy &amp; Compliance</v>
      </c>
      <c r="AA13" s="282" t="n">
        <f aca="false">I13</f>
        <v>0</v>
      </c>
      <c r="AB13" s="282" t="n">
        <f aca="false">G13</f>
        <v>0</v>
      </c>
      <c r="AC13" s="282" t="n">
        <f aca="false">E13</f>
        <v>0</v>
      </c>
      <c r="AD13" s="282" t="n">
        <f aca="false">C13</f>
        <v>0</v>
      </c>
      <c r="AE13" s="282" t="n">
        <f aca="false">B13</f>
        <v>2.35</v>
      </c>
    </row>
    <row r="14" customFormat="false" ht="15" hidden="false" customHeight="true" outlineLevel="0" collapsed="false">
      <c r="A14" s="285" t="s">
        <v>116</v>
      </c>
      <c r="B14" s="286" t="n">
        <f aca="false">IF(ISNUMBER(Interview!$J$100),Interview!$J$100,SUM(LEFT(Interview!$J$100),".5"))</f>
        <v>0.7</v>
      </c>
      <c r="C14" s="287" t="n">
        <f aca="false">Roadmap!M40</f>
        <v>0.45</v>
      </c>
      <c r="D14" s="288" t="n">
        <f aca="false">C14</f>
        <v>0.45</v>
      </c>
      <c r="E14" s="287" t="n">
        <f aca="false">Roadmap!Q40</f>
        <v>0.65</v>
      </c>
      <c r="F14" s="288" t="n">
        <f aca="false">E14</f>
        <v>0.65</v>
      </c>
      <c r="G14" s="287" t="n">
        <f aca="false">Roadmap!U40</f>
        <v>1.2</v>
      </c>
      <c r="H14" s="288" t="n">
        <f aca="false">G14</f>
        <v>1.2</v>
      </c>
      <c r="I14" s="287" t="n">
        <f aca="false">Roadmap!Y40</f>
        <v>2.5</v>
      </c>
      <c r="J14" s="288" t="n">
        <f aca="false">I14</f>
        <v>2.5</v>
      </c>
      <c r="K14" s="281" t="n">
        <f aca="false">IFERROR(I14-B14,I14-LEFT(B14,1))</f>
        <v>1.8</v>
      </c>
      <c r="L14" s="274"/>
      <c r="M14" s="274"/>
      <c r="N14" s="274"/>
      <c r="O14" s="274"/>
      <c r="P14" s="274"/>
      <c r="Q14" s="274"/>
      <c r="R14" s="274"/>
      <c r="S14" s="274"/>
      <c r="T14" s="274"/>
      <c r="U14" s="274"/>
      <c r="V14" s="274"/>
      <c r="Z14" s="253" t="str">
        <f aca="false">A14</f>
        <v>Education &amp; Guidance</v>
      </c>
      <c r="AA14" s="282" t="n">
        <f aca="false">I14</f>
        <v>2.5</v>
      </c>
      <c r="AB14" s="282" t="n">
        <f aca="false">G14</f>
        <v>1.2</v>
      </c>
      <c r="AC14" s="282" t="n">
        <f aca="false">E14</f>
        <v>0.65</v>
      </c>
      <c r="AD14" s="282" t="n">
        <f aca="false">C14</f>
        <v>0.45</v>
      </c>
      <c r="AE14" s="282" t="n">
        <f aca="false">B14</f>
        <v>0.7</v>
      </c>
    </row>
    <row r="15" customFormat="false" ht="15" hidden="false" customHeight="true" outlineLevel="0" collapsed="false">
      <c r="A15" s="289" t="s">
        <v>150</v>
      </c>
      <c r="B15" s="277" t="n">
        <f aca="false">IF(ISNUMBER(Interview!$J$138),Interview!$J$138,SUM(LEFT(Interview!$J$138),".5"))</f>
        <v>1.43333333333333</v>
      </c>
      <c r="C15" s="290" t="n">
        <f aca="false">Roadmap!M50</f>
        <v>0</v>
      </c>
      <c r="D15" s="291" t="n">
        <f aca="false">C15</f>
        <v>0</v>
      </c>
      <c r="E15" s="290" t="n">
        <f aca="false">Roadmap!Q50</f>
        <v>0</v>
      </c>
      <c r="F15" s="291" t="n">
        <f aca="false">E15</f>
        <v>0</v>
      </c>
      <c r="G15" s="290" t="n">
        <f aca="false">Roadmap!U50</f>
        <v>0</v>
      </c>
      <c r="H15" s="291" t="n">
        <f aca="false">G15</f>
        <v>0</v>
      </c>
      <c r="I15" s="290" t="n">
        <f aca="false">Roadmap!Y50</f>
        <v>0</v>
      </c>
      <c r="J15" s="291" t="n">
        <f aca="false">I15</f>
        <v>0</v>
      </c>
      <c r="K15" s="281" t="n">
        <f aca="false">IFERROR(I15-B15,I15-LEFT(B15,1))</f>
        <v>-1.43333333333333</v>
      </c>
      <c r="L15" s="274"/>
      <c r="M15" s="274"/>
      <c r="N15" s="274"/>
      <c r="O15" s="274"/>
      <c r="P15" s="274"/>
      <c r="Q15" s="274"/>
      <c r="R15" s="274"/>
      <c r="S15" s="274"/>
      <c r="T15" s="274"/>
      <c r="U15" s="274"/>
      <c r="V15" s="274"/>
      <c r="Z15" s="253" t="str">
        <f aca="false">A15</f>
        <v>Threat Assessment</v>
      </c>
      <c r="AA15" s="282" t="n">
        <f aca="false">I15</f>
        <v>0</v>
      </c>
      <c r="AB15" s="282" t="n">
        <f aca="false">G15</f>
        <v>0</v>
      </c>
      <c r="AC15" s="282" t="n">
        <f aca="false">E15</f>
        <v>0</v>
      </c>
      <c r="AD15" s="282" t="n">
        <f aca="false">C15</f>
        <v>0</v>
      </c>
      <c r="AE15" s="282" t="n">
        <f aca="false">B15</f>
        <v>1.43333333333333</v>
      </c>
    </row>
    <row r="16" customFormat="false" ht="15" hidden="false" customHeight="true" outlineLevel="0" collapsed="false">
      <c r="A16" s="292" t="s">
        <v>180</v>
      </c>
      <c r="B16" s="277" t="n">
        <f aca="false">IF(ISNUMBER(Interview!$J173),Interview!$J$173,SUM(LEFT(Interview!$J$173),".5"))</f>
        <v>2.1</v>
      </c>
      <c r="C16" s="284" t="n">
        <f aca="false">Roadmap!M60</f>
        <v>0</v>
      </c>
      <c r="D16" s="279" t="n">
        <f aca="false">C16</f>
        <v>0</v>
      </c>
      <c r="E16" s="284" t="n">
        <f aca="false">Roadmap!Q60</f>
        <v>0</v>
      </c>
      <c r="F16" s="279" t="n">
        <f aca="false">E16</f>
        <v>0</v>
      </c>
      <c r="G16" s="284" t="n">
        <f aca="false">Roadmap!U60</f>
        <v>0</v>
      </c>
      <c r="H16" s="279" t="n">
        <f aca="false">G16</f>
        <v>0</v>
      </c>
      <c r="I16" s="284" t="n">
        <f aca="false">Roadmap!Y60</f>
        <v>0</v>
      </c>
      <c r="J16" s="279" t="n">
        <f aca="false">I16</f>
        <v>0</v>
      </c>
      <c r="K16" s="281" t="n">
        <f aca="false">IFERROR(I16-B16,I16-LEFT(B16,1))</f>
        <v>-2.1</v>
      </c>
      <c r="L16" s="274"/>
      <c r="M16" s="274"/>
      <c r="N16" s="274"/>
      <c r="O16" s="274"/>
      <c r="P16" s="274"/>
      <c r="Q16" s="274"/>
      <c r="R16" s="274"/>
      <c r="S16" s="274"/>
      <c r="T16" s="274"/>
      <c r="U16" s="274"/>
      <c r="V16" s="274"/>
      <c r="Z16" s="253" t="str">
        <f aca="false">A16</f>
        <v>Security Requirements</v>
      </c>
      <c r="AA16" s="282" t="n">
        <f aca="false">I16</f>
        <v>0</v>
      </c>
      <c r="AB16" s="282" t="n">
        <f aca="false">G16</f>
        <v>0</v>
      </c>
      <c r="AC16" s="282" t="n">
        <f aca="false">E16</f>
        <v>0</v>
      </c>
      <c r="AD16" s="282" t="n">
        <f aca="false">C16</f>
        <v>0</v>
      </c>
      <c r="AE16" s="282" t="n">
        <f aca="false">B16</f>
        <v>2.1</v>
      </c>
    </row>
    <row r="17" customFormat="false" ht="13" hidden="false" customHeight="false" outlineLevel="0" collapsed="false">
      <c r="A17" s="293" t="s">
        <v>209</v>
      </c>
      <c r="B17" s="286" t="n">
        <f aca="false">IF(ISNUMBER(Interview!$J$206),Interview!$J$206,SUM(LEFT(Interview!$J$206),".5"))</f>
        <v>2</v>
      </c>
      <c r="C17" s="287" t="n">
        <f aca="false">Roadmap!M69</f>
        <v>0</v>
      </c>
      <c r="D17" s="288" t="n">
        <f aca="false">C17</f>
        <v>0</v>
      </c>
      <c r="E17" s="287" t="n">
        <f aca="false">Roadmap!Q69</f>
        <v>0</v>
      </c>
      <c r="F17" s="288" t="n">
        <f aca="false">E17</f>
        <v>0</v>
      </c>
      <c r="G17" s="287" t="n">
        <f aca="false">Roadmap!U69</f>
        <v>0</v>
      </c>
      <c r="H17" s="288" t="n">
        <f aca="false">G17</f>
        <v>0</v>
      </c>
      <c r="I17" s="287" t="n">
        <f aca="false">Roadmap!Y69</f>
        <v>0</v>
      </c>
      <c r="J17" s="288" t="n">
        <f aca="false">I17</f>
        <v>0</v>
      </c>
      <c r="K17" s="281" t="n">
        <f aca="false">IFERROR(I17-B17,I17-LEFT(B17,1))</f>
        <v>-2</v>
      </c>
      <c r="L17" s="274" t="str">
        <f aca="false">A12</f>
        <v>Strategy &amp; metrics</v>
      </c>
      <c r="M17" s="274"/>
      <c r="N17" s="274"/>
      <c r="O17" s="274"/>
      <c r="P17" s="274"/>
      <c r="Q17" s="274"/>
      <c r="R17" s="274"/>
      <c r="S17" s="274"/>
      <c r="T17" s="274"/>
      <c r="U17" s="274"/>
      <c r="V17" s="274"/>
      <c r="Z17" s="253" t="str">
        <f aca="false">A17</f>
        <v>Secure Architecture</v>
      </c>
      <c r="AA17" s="282" t="n">
        <f aca="false">I17</f>
        <v>0</v>
      </c>
      <c r="AB17" s="282" t="n">
        <f aca="false">G17</f>
        <v>0</v>
      </c>
      <c r="AC17" s="282" t="n">
        <f aca="false">E17</f>
        <v>0</v>
      </c>
      <c r="AD17" s="282" t="n">
        <f aca="false">C17</f>
        <v>0</v>
      </c>
      <c r="AE17" s="282" t="n">
        <f aca="false">B17</f>
        <v>2</v>
      </c>
    </row>
    <row r="18" customFormat="false" ht="13" hidden="false" customHeight="false" outlineLevel="0" collapsed="false">
      <c r="A18" s="294" t="s">
        <v>425</v>
      </c>
      <c r="B18" s="277" t="n">
        <f aca="false">IF(ISNUMBER(Interview!$J$239),Interview!$J$239,SUM(LEFT(Interview!$J$239),".5"))</f>
        <v>1</v>
      </c>
      <c r="C18" s="290" t="n">
        <f aca="false">Roadmap!M79</f>
        <v>0</v>
      </c>
      <c r="D18" s="291" t="n">
        <f aca="false">C18</f>
        <v>0</v>
      </c>
      <c r="E18" s="290" t="n">
        <f aca="false">Roadmap!Q79</f>
        <v>0</v>
      </c>
      <c r="F18" s="291" t="n">
        <f aca="false">E18</f>
        <v>0</v>
      </c>
      <c r="G18" s="290" t="n">
        <f aca="false">Roadmap!U79</f>
        <v>0</v>
      </c>
      <c r="H18" s="291" t="n">
        <f aca="false">G18</f>
        <v>0</v>
      </c>
      <c r="I18" s="290" t="n">
        <f aca="false">Roadmap!Y79</f>
        <v>0</v>
      </c>
      <c r="J18" s="291" t="n">
        <f aca="false">I18</f>
        <v>0</v>
      </c>
      <c r="K18" s="281" t="n">
        <f aca="false">IFERROR(I18-B18,I18-LEFT(B18,1))</f>
        <v>-1</v>
      </c>
      <c r="L18" s="274"/>
      <c r="M18" s="274"/>
      <c r="N18" s="274"/>
      <c r="O18" s="274"/>
      <c r="P18" s="274"/>
      <c r="Q18" s="274"/>
      <c r="R18" s="274"/>
      <c r="S18" s="274"/>
      <c r="T18" s="274"/>
      <c r="U18" s="274"/>
      <c r="V18" s="274"/>
      <c r="Z18" s="253" t="str">
        <f aca="false">A18</f>
        <v>Design Analysis</v>
      </c>
      <c r="AA18" s="282" t="n">
        <f aca="false">I18</f>
        <v>0</v>
      </c>
      <c r="AB18" s="282" t="n">
        <f aca="false">G18</f>
        <v>0</v>
      </c>
      <c r="AC18" s="282" t="n">
        <f aca="false">E18</f>
        <v>0</v>
      </c>
      <c r="AD18" s="282" t="n">
        <f aca="false">C18</f>
        <v>0</v>
      </c>
      <c r="AE18" s="282" t="n">
        <f aca="false">B18</f>
        <v>1</v>
      </c>
    </row>
    <row r="19" customFormat="false" ht="13" hidden="false" customHeight="false" outlineLevel="0" collapsed="false">
      <c r="A19" s="295" t="s">
        <v>272</v>
      </c>
      <c r="B19" s="277" t="n">
        <f aca="false">IF(ISNUMBER(Interview!$J$277),Interview!$J$277,SUM(LEFT(Interview!$J$277),".5"))</f>
        <v>0.75</v>
      </c>
      <c r="C19" s="284" t="n">
        <f aca="false">Roadmap!M88</f>
        <v>0</v>
      </c>
      <c r="D19" s="279" t="n">
        <f aca="false">C19</f>
        <v>0</v>
      </c>
      <c r="E19" s="284" t="n">
        <f aca="false">Roadmap!Q88</f>
        <v>0</v>
      </c>
      <c r="F19" s="279" t="n">
        <f aca="false">E19</f>
        <v>0</v>
      </c>
      <c r="G19" s="284" t="n">
        <f aca="false">Roadmap!U88</f>
        <v>0</v>
      </c>
      <c r="H19" s="279" t="n">
        <f aca="false">G19</f>
        <v>0</v>
      </c>
      <c r="I19" s="284" t="n">
        <f aca="false">Roadmap!Y88</f>
        <v>0</v>
      </c>
      <c r="J19" s="279" t="n">
        <f aca="false">I19</f>
        <v>0</v>
      </c>
      <c r="K19" s="281" t="n">
        <f aca="false">IFERROR(I19-B19,I19-LEFT(B19,1))</f>
        <v>-0.75</v>
      </c>
      <c r="L19" s="274"/>
      <c r="M19" s="274"/>
      <c r="N19" s="274"/>
      <c r="O19" s="274"/>
      <c r="P19" s="274"/>
      <c r="Q19" s="274"/>
      <c r="R19" s="274"/>
      <c r="S19" s="274"/>
      <c r="T19" s="274"/>
      <c r="U19" s="274"/>
      <c r="V19" s="274"/>
      <c r="Z19" s="253" t="str">
        <f aca="false">A19</f>
        <v>Implementation Review</v>
      </c>
      <c r="AA19" s="282" t="n">
        <f aca="false">I19</f>
        <v>0</v>
      </c>
      <c r="AB19" s="282" t="n">
        <f aca="false">G19</f>
        <v>0</v>
      </c>
      <c r="AC19" s="282" t="n">
        <f aca="false">E19</f>
        <v>0</v>
      </c>
      <c r="AD19" s="282" t="n">
        <f aca="false">C19</f>
        <v>0</v>
      </c>
      <c r="AE19" s="282" t="n">
        <f aca="false">B19</f>
        <v>0.75</v>
      </c>
    </row>
    <row r="20" customFormat="false" ht="13" hidden="false" customHeight="false" outlineLevel="0" collapsed="false">
      <c r="A20" s="296" t="s">
        <v>294</v>
      </c>
      <c r="B20" s="286" t="n">
        <f aca="false">IF(ISNUMBER(Interview!$J$304),Interview!$J$304,SUM(LEFT(Interview!$J$304),".5"))</f>
        <v>0</v>
      </c>
      <c r="C20" s="287" t="n">
        <f aca="false">Roadmap!M97</f>
        <v>0</v>
      </c>
      <c r="D20" s="288" t="n">
        <f aca="false">C20</f>
        <v>0</v>
      </c>
      <c r="E20" s="287" t="n">
        <f aca="false">Roadmap!Q97</f>
        <v>0</v>
      </c>
      <c r="F20" s="288" t="n">
        <f aca="false">E20</f>
        <v>0</v>
      </c>
      <c r="G20" s="287" t="n">
        <f aca="false">Roadmap!U97</f>
        <v>0</v>
      </c>
      <c r="H20" s="288" t="n">
        <f aca="false">G20</f>
        <v>0</v>
      </c>
      <c r="I20" s="287" t="n">
        <f aca="false">Roadmap!Y97</f>
        <v>0</v>
      </c>
      <c r="J20" s="288" t="n">
        <f aca="false">I20</f>
        <v>0</v>
      </c>
      <c r="K20" s="281" t="n">
        <f aca="false">IFERROR(I20-B20,I20-LEFT(B20,1))</f>
        <v>0</v>
      </c>
      <c r="L20" s="274"/>
      <c r="M20" s="274"/>
      <c r="N20" s="274"/>
      <c r="O20" s="274"/>
      <c r="P20" s="274"/>
      <c r="Q20" s="274"/>
      <c r="R20" s="274"/>
      <c r="S20" s="274"/>
      <c r="T20" s="274"/>
      <c r="U20" s="274"/>
      <c r="V20" s="274"/>
      <c r="Z20" s="253" t="str">
        <f aca="false">A20</f>
        <v>Security Testing</v>
      </c>
      <c r="AA20" s="282" t="n">
        <f aca="false">I20</f>
        <v>0</v>
      </c>
      <c r="AB20" s="282" t="n">
        <f aca="false">G20</f>
        <v>0</v>
      </c>
      <c r="AC20" s="282" t="n">
        <f aca="false">E20</f>
        <v>0</v>
      </c>
      <c r="AD20" s="282" t="n">
        <f aca="false">C20</f>
        <v>0</v>
      </c>
      <c r="AE20" s="282" t="n">
        <f aca="false">B20</f>
        <v>0</v>
      </c>
    </row>
    <row r="21" customFormat="false" ht="13" hidden="false" customHeight="false" outlineLevel="0" collapsed="false">
      <c r="A21" s="297" t="s">
        <v>322</v>
      </c>
      <c r="B21" s="277" t="n">
        <f aca="false">IF(ISNUMBER(Interview!$J$338),Interview!$J$338,SUM(LEFT(Interview!$J$338),".5"))</f>
        <v>1</v>
      </c>
      <c r="C21" s="290" t="n">
        <f aca="false">Roadmap!M108</f>
        <v>0</v>
      </c>
      <c r="D21" s="291" t="n">
        <f aca="false">C21</f>
        <v>0</v>
      </c>
      <c r="E21" s="290" t="n">
        <f aca="false">Roadmap!Q108</f>
        <v>0</v>
      </c>
      <c r="F21" s="291" t="n">
        <f aca="false">E21</f>
        <v>0</v>
      </c>
      <c r="G21" s="290" t="n">
        <f aca="false">Roadmap!U108</f>
        <v>0</v>
      </c>
      <c r="H21" s="291" t="n">
        <f aca="false">G21</f>
        <v>0</v>
      </c>
      <c r="I21" s="290" t="n">
        <f aca="false">Roadmap!Y108</f>
        <v>0</v>
      </c>
      <c r="J21" s="291" t="n">
        <f aca="false">I21</f>
        <v>0</v>
      </c>
      <c r="K21" s="281" t="n">
        <f aca="false">IFERROR(I21-B21,I21-LEFT(B21,1))</f>
        <v>-1</v>
      </c>
      <c r="L21" s="274"/>
      <c r="M21" s="274"/>
      <c r="N21" s="274"/>
      <c r="O21" s="274"/>
      <c r="P21" s="274"/>
      <c r="Q21" s="274"/>
      <c r="R21" s="274"/>
      <c r="S21" s="274"/>
      <c r="T21" s="274"/>
      <c r="U21" s="274"/>
      <c r="V21" s="274"/>
      <c r="Z21" s="253" t="str">
        <f aca="false">A21</f>
        <v>Issue Management</v>
      </c>
      <c r="AA21" s="282" t="n">
        <f aca="false">I21</f>
        <v>0</v>
      </c>
      <c r="AB21" s="282" t="n">
        <f aca="false">G21</f>
        <v>0</v>
      </c>
      <c r="AC21" s="282" t="n">
        <f aca="false">E21</f>
        <v>0</v>
      </c>
      <c r="AD21" s="282" t="n">
        <f aca="false">C21</f>
        <v>0</v>
      </c>
      <c r="AE21" s="282" t="n">
        <f aca="false">B21</f>
        <v>1</v>
      </c>
    </row>
    <row r="22" customFormat="false" ht="13" hidden="false" customHeight="false" outlineLevel="0" collapsed="false">
      <c r="A22" s="298" t="s">
        <v>354</v>
      </c>
      <c r="B22" s="277" t="n">
        <f aca="false">IF(ISNUMBER(Interview!$J$376),Interview!$J$376,SUM(LEFT(Interview!$J$376),".5"))</f>
        <v>0.25</v>
      </c>
      <c r="C22" s="284" t="n">
        <f aca="false">Roadmap!M118</f>
        <v>0</v>
      </c>
      <c r="D22" s="279" t="n">
        <f aca="false">C22</f>
        <v>0</v>
      </c>
      <c r="E22" s="284" t="n">
        <f aca="false">Roadmap!Q118</f>
        <v>0</v>
      </c>
      <c r="F22" s="279" t="n">
        <f aca="false">E22</f>
        <v>0</v>
      </c>
      <c r="G22" s="284" t="n">
        <f aca="false">Roadmap!U118</f>
        <v>0</v>
      </c>
      <c r="H22" s="279" t="n">
        <f aca="false">G22</f>
        <v>0</v>
      </c>
      <c r="I22" s="284" t="n">
        <f aca="false">Roadmap!Y118</f>
        <v>0</v>
      </c>
      <c r="J22" s="279" t="n">
        <f aca="false">I22</f>
        <v>0</v>
      </c>
      <c r="K22" s="281" t="n">
        <f aca="false">IFERROR(I22-B22,I22-LEFT(B22,1))</f>
        <v>-0.25</v>
      </c>
      <c r="L22" s="274"/>
      <c r="M22" s="274"/>
      <c r="N22" s="274"/>
      <c r="O22" s="274"/>
      <c r="P22" s="274"/>
      <c r="Q22" s="274"/>
      <c r="R22" s="274"/>
      <c r="S22" s="274"/>
      <c r="T22" s="274"/>
      <c r="U22" s="274"/>
      <c r="V22" s="274"/>
      <c r="Z22" s="253" t="str">
        <f aca="false">A22</f>
        <v>Environment Hardening</v>
      </c>
      <c r="AA22" s="282" t="n">
        <f aca="false">I22</f>
        <v>0</v>
      </c>
      <c r="AB22" s="282" t="n">
        <f aca="false">G22</f>
        <v>0</v>
      </c>
      <c r="AC22" s="282" t="n">
        <f aca="false">E22</f>
        <v>0</v>
      </c>
      <c r="AD22" s="282" t="n">
        <f aca="false">C22</f>
        <v>0</v>
      </c>
      <c r="AE22" s="282" t="n">
        <f aca="false">B22</f>
        <v>0.25</v>
      </c>
    </row>
    <row r="23" customFormat="false" ht="14" hidden="false" customHeight="false" outlineLevel="0" collapsed="false">
      <c r="A23" s="299" t="s">
        <v>384</v>
      </c>
      <c r="B23" s="300" t="n">
        <f aca="false">IF(ISNUMBER(Interview!$J$411),Interview!$J$411,SUM(LEFT(Interview!$J$411),".5"))</f>
        <v>1</v>
      </c>
      <c r="C23" s="301" t="n">
        <f aca="false">Roadmap!M127</f>
        <v>0</v>
      </c>
      <c r="D23" s="302" t="n">
        <f aca="false">C23</f>
        <v>0</v>
      </c>
      <c r="E23" s="301" t="n">
        <f aca="false">Roadmap!Q127</f>
        <v>0</v>
      </c>
      <c r="F23" s="302" t="n">
        <f aca="false">E23</f>
        <v>0</v>
      </c>
      <c r="G23" s="301" t="n">
        <f aca="false">Roadmap!U127</f>
        <v>0</v>
      </c>
      <c r="H23" s="302" t="n">
        <f aca="false">G23</f>
        <v>0</v>
      </c>
      <c r="I23" s="301" t="n">
        <f aca="false">Roadmap!Y127</f>
        <v>0</v>
      </c>
      <c r="J23" s="302" t="n">
        <f aca="false">I23</f>
        <v>0</v>
      </c>
      <c r="K23" s="281" t="n">
        <f aca="false">IFERROR(I23-B23,I23-LEFT(B23,1))</f>
        <v>-1</v>
      </c>
      <c r="L23" s="274"/>
      <c r="M23" s="274"/>
      <c r="N23" s="274"/>
      <c r="O23" s="274"/>
      <c r="P23" s="274"/>
      <c r="Q23" s="274"/>
      <c r="R23" s="274"/>
      <c r="S23" s="274"/>
      <c r="T23" s="274"/>
      <c r="U23" s="274"/>
      <c r="V23" s="274"/>
      <c r="Z23" s="253" t="str">
        <f aca="false">A23</f>
        <v>Operational Enablement</v>
      </c>
      <c r="AA23" s="282" t="n">
        <f aca="false">I23</f>
        <v>0</v>
      </c>
      <c r="AB23" s="282" t="n">
        <f aca="false">G23</f>
        <v>0</v>
      </c>
      <c r="AC23" s="282" t="n">
        <f aca="false">E23</f>
        <v>0</v>
      </c>
      <c r="AD23" s="282" t="n">
        <f aca="false">C23</f>
        <v>0</v>
      </c>
      <c r="AE23" s="282" t="n">
        <f aca="false">B23</f>
        <v>1</v>
      </c>
    </row>
    <row r="24" customFormat="false" ht="13" hidden="false" customHeight="false" outlineLevel="0" collapsed="false">
      <c r="L24" s="274" t="str">
        <f aca="false">A13</f>
        <v>Policy &amp; Compliance</v>
      </c>
      <c r="M24" s="274"/>
      <c r="N24" s="274"/>
      <c r="O24" s="274"/>
      <c r="P24" s="274"/>
      <c r="Q24" s="274"/>
      <c r="R24" s="274"/>
      <c r="S24" s="274"/>
      <c r="T24" s="274"/>
      <c r="U24" s="274"/>
      <c r="V24" s="274"/>
    </row>
    <row r="25" customFormat="false" ht="13" hidden="false" customHeight="false" outlineLevel="0" collapsed="false">
      <c r="B25" s="303" t="s">
        <v>467</v>
      </c>
      <c r="C25" s="282" t="n">
        <f aca="false">SUM(C12:C23)-SUM(B12:B23)</f>
        <v>-12.0333333333333</v>
      </c>
      <c r="D25" s="282"/>
      <c r="E25" s="282" t="n">
        <f aca="false">SUM(E12:E23)-SUM(C12:C23)</f>
        <v>0.966666666666667</v>
      </c>
      <c r="F25" s="282"/>
      <c r="G25" s="282" t="n">
        <f aca="false">SUM(G12:G23)-SUM(E12:E23)</f>
        <v>1.35</v>
      </c>
      <c r="H25" s="282"/>
      <c r="I25" s="282" t="n">
        <f aca="false">SUM(I12:I23)-SUM(G12:G23)</f>
        <v>1.96666666666667</v>
      </c>
      <c r="J25" s="282"/>
      <c r="K25" s="281" t="n">
        <f aca="false">SUM(K12:K23)</f>
        <v>-7.75</v>
      </c>
      <c r="L25" s="274"/>
      <c r="M25" s="274"/>
      <c r="N25" s="274"/>
      <c r="O25" s="274"/>
      <c r="P25" s="274"/>
      <c r="Q25" s="274"/>
      <c r="R25" s="274"/>
      <c r="S25" s="274"/>
      <c r="T25" s="274"/>
      <c r="U25" s="274"/>
      <c r="V25" s="274"/>
    </row>
    <row r="26" customFormat="false" ht="13" hidden="false" customHeight="false" outlineLevel="0" collapsed="false">
      <c r="B26" s="303"/>
      <c r="C26" s="304" t="n">
        <f aca="false">C25/$K$25</f>
        <v>1.55268817204301</v>
      </c>
      <c r="E26" s="304" t="n">
        <f aca="false">E25/$K$25</f>
        <v>-0.124731182795699</v>
      </c>
      <c r="G26" s="304" t="n">
        <f aca="false">G25/$K$25</f>
        <v>-0.174193548387097</v>
      </c>
      <c r="I26" s="304" t="n">
        <f aca="false">I25/$K$25</f>
        <v>-0.253763440860215</v>
      </c>
      <c r="K26" s="305" t="n">
        <f aca="false">1-K25/24</f>
        <v>1.32291666666667</v>
      </c>
      <c r="L26" s="274"/>
      <c r="M26" s="274"/>
      <c r="N26" s="274"/>
      <c r="O26" s="274"/>
      <c r="P26" s="274"/>
      <c r="Q26" s="274"/>
      <c r="R26" s="274"/>
      <c r="S26" s="274"/>
      <c r="T26" s="274"/>
      <c r="U26" s="274"/>
      <c r="V26" s="274"/>
    </row>
    <row r="27" customFormat="false" ht="13" hidden="false" customHeight="false" outlineLevel="0" collapsed="false">
      <c r="B27" s="303"/>
      <c r="L27" s="274"/>
      <c r="M27" s="274"/>
      <c r="N27" s="274"/>
      <c r="O27" s="274"/>
      <c r="P27" s="274"/>
      <c r="Q27" s="274"/>
      <c r="R27" s="274"/>
      <c r="S27" s="274"/>
      <c r="T27" s="274"/>
      <c r="U27" s="274"/>
      <c r="V27" s="274"/>
    </row>
    <row r="28" customFormat="false" ht="14" hidden="false" customHeight="false" outlineLevel="0" collapsed="false">
      <c r="L28" s="274"/>
      <c r="M28" s="274"/>
      <c r="N28" s="274"/>
      <c r="O28" s="274"/>
      <c r="P28" s="274"/>
      <c r="Q28" s="274"/>
      <c r="R28" s="274"/>
      <c r="S28" s="274"/>
      <c r="T28" s="274"/>
      <c r="U28" s="274"/>
      <c r="V28" s="274"/>
    </row>
    <row r="29" customFormat="false" ht="13" hidden="false" customHeight="false" outlineLevel="0" collapsed="false">
      <c r="A29" s="306" t="s">
        <v>468</v>
      </c>
      <c r="B29" s="307" t="n">
        <v>0</v>
      </c>
      <c r="L29" s="274"/>
      <c r="M29" s="274"/>
      <c r="N29" s="274"/>
      <c r="O29" s="274"/>
      <c r="P29" s="274"/>
      <c r="Q29" s="274"/>
      <c r="R29" s="274"/>
      <c r="S29" s="274"/>
      <c r="T29" s="274"/>
      <c r="U29" s="274"/>
      <c r="V29" s="274"/>
    </row>
    <row r="30" customFormat="false" ht="13" hidden="false" customHeight="false" outlineLevel="0" collapsed="false">
      <c r="A30" s="308"/>
      <c r="B30" s="309" t="n">
        <v>0.5</v>
      </c>
      <c r="L30" s="274"/>
      <c r="M30" s="274"/>
      <c r="N30" s="274"/>
      <c r="O30" s="274"/>
      <c r="P30" s="274"/>
      <c r="Q30" s="274"/>
      <c r="R30" s="274"/>
      <c r="S30" s="274"/>
      <c r="T30" s="274"/>
      <c r="U30" s="274"/>
      <c r="V30" s="274"/>
    </row>
    <row r="31" customFormat="false" ht="13" hidden="false" customHeight="false" outlineLevel="0" collapsed="false">
      <c r="A31" s="308"/>
      <c r="B31" s="309" t="n">
        <v>1</v>
      </c>
      <c r="L31" s="274" t="str">
        <f aca="false">A14</f>
        <v>Education &amp; Guidance</v>
      </c>
      <c r="M31" s="274"/>
      <c r="N31" s="274"/>
      <c r="O31" s="274"/>
      <c r="P31" s="274"/>
      <c r="Q31" s="274"/>
      <c r="R31" s="274"/>
      <c r="S31" s="274"/>
      <c r="T31" s="274"/>
      <c r="U31" s="274"/>
      <c r="V31" s="274"/>
    </row>
    <row r="32" customFormat="false" ht="13" hidden="false" customHeight="false" outlineLevel="0" collapsed="false">
      <c r="A32" s="308"/>
      <c r="B32" s="309" t="n">
        <v>1.5</v>
      </c>
      <c r="L32" s="274"/>
      <c r="M32" s="274"/>
      <c r="N32" s="274"/>
      <c r="O32" s="274"/>
      <c r="P32" s="274"/>
      <c r="Q32" s="274"/>
      <c r="R32" s="274"/>
      <c r="S32" s="274"/>
      <c r="T32" s="274"/>
      <c r="U32" s="274"/>
      <c r="V32" s="274"/>
    </row>
    <row r="33" customFormat="false" ht="13" hidden="false" customHeight="false" outlineLevel="0" collapsed="false">
      <c r="A33" s="308"/>
      <c r="B33" s="309" t="n">
        <v>2</v>
      </c>
      <c r="L33" s="274"/>
      <c r="M33" s="274"/>
      <c r="N33" s="274"/>
      <c r="O33" s="274"/>
      <c r="P33" s="274"/>
      <c r="Q33" s="274"/>
      <c r="R33" s="274"/>
      <c r="S33" s="274"/>
      <c r="T33" s="274"/>
      <c r="U33" s="274"/>
      <c r="V33" s="274"/>
    </row>
    <row r="34" customFormat="false" ht="13" hidden="false" customHeight="false" outlineLevel="0" collapsed="false">
      <c r="A34" s="308"/>
      <c r="B34" s="309" t="n">
        <v>2.5</v>
      </c>
      <c r="L34" s="274"/>
      <c r="M34" s="274"/>
      <c r="N34" s="274"/>
      <c r="O34" s="274"/>
      <c r="P34" s="274"/>
      <c r="Q34" s="274"/>
      <c r="R34" s="274"/>
      <c r="S34" s="274"/>
      <c r="T34" s="274"/>
      <c r="U34" s="274"/>
      <c r="V34" s="274"/>
    </row>
    <row r="35" customFormat="false" ht="14" hidden="false" customHeight="false" outlineLevel="0" collapsed="false">
      <c r="A35" s="310"/>
      <c r="B35" s="311" t="n">
        <v>3</v>
      </c>
      <c r="L35" s="274"/>
      <c r="M35" s="274"/>
      <c r="N35" s="274"/>
      <c r="O35" s="274"/>
      <c r="P35" s="274"/>
      <c r="Q35" s="274"/>
      <c r="R35" s="274"/>
      <c r="S35" s="274"/>
      <c r="T35" s="274"/>
      <c r="U35" s="274"/>
      <c r="V35" s="274"/>
    </row>
    <row r="36" customFormat="false" ht="13" hidden="false" customHeight="false" outlineLevel="0" collapsed="false">
      <c r="L36" s="274"/>
      <c r="M36" s="274"/>
      <c r="N36" s="274"/>
      <c r="O36" s="274"/>
      <c r="P36" s="274"/>
      <c r="Q36" s="274"/>
      <c r="R36" s="274"/>
      <c r="S36" s="274"/>
      <c r="T36" s="274"/>
      <c r="U36" s="274"/>
      <c r="V36" s="274"/>
    </row>
    <row r="37" customFormat="false" ht="13" hidden="false" customHeight="false" outlineLevel="0" collapsed="false">
      <c r="L37" s="274"/>
      <c r="M37" s="274"/>
      <c r="N37" s="274"/>
      <c r="O37" s="274"/>
      <c r="P37" s="274"/>
      <c r="Q37" s="274"/>
      <c r="R37" s="274"/>
      <c r="S37" s="274"/>
      <c r="T37" s="274"/>
      <c r="U37" s="274"/>
      <c r="V37" s="274"/>
    </row>
    <row r="38" customFormat="false" ht="13" hidden="false" customHeight="false" outlineLevel="0" collapsed="false">
      <c r="L38" s="274" t="str">
        <f aca="false">A15</f>
        <v>Threat Assessment</v>
      </c>
      <c r="M38" s="274"/>
      <c r="N38" s="274"/>
      <c r="O38" s="274"/>
      <c r="P38" s="274"/>
      <c r="Q38" s="274"/>
      <c r="R38" s="274"/>
      <c r="S38" s="274"/>
      <c r="T38" s="274"/>
      <c r="U38" s="274"/>
      <c r="V38" s="274"/>
    </row>
    <row r="39" customFormat="false" ht="13" hidden="false" customHeight="false" outlineLevel="0" collapsed="false">
      <c r="L39" s="274"/>
      <c r="M39" s="274"/>
      <c r="N39" s="274"/>
      <c r="O39" s="274"/>
      <c r="P39" s="274"/>
      <c r="Q39" s="274"/>
      <c r="R39" s="274"/>
      <c r="S39" s="274"/>
      <c r="T39" s="274"/>
      <c r="U39" s="274"/>
      <c r="V39" s="274"/>
    </row>
    <row r="40" customFormat="false" ht="13" hidden="false" customHeight="false" outlineLevel="0" collapsed="false">
      <c r="L40" s="274"/>
      <c r="M40" s="274"/>
      <c r="N40" s="274"/>
      <c r="O40" s="274"/>
      <c r="P40" s="274"/>
      <c r="Q40" s="274"/>
      <c r="R40" s="274"/>
      <c r="S40" s="274"/>
      <c r="T40" s="274"/>
      <c r="U40" s="274"/>
      <c r="V40" s="274"/>
    </row>
    <row r="41" customFormat="false" ht="13" hidden="false" customHeight="false" outlineLevel="0" collapsed="false">
      <c r="L41" s="274"/>
      <c r="M41" s="274"/>
      <c r="N41" s="274"/>
      <c r="O41" s="274"/>
      <c r="P41" s="274"/>
      <c r="Q41" s="274"/>
      <c r="R41" s="274"/>
      <c r="S41" s="274"/>
      <c r="T41" s="274"/>
      <c r="U41" s="274"/>
      <c r="V41" s="274"/>
    </row>
    <row r="42" customFormat="false" ht="13" hidden="false" customHeight="false" outlineLevel="0" collapsed="false">
      <c r="L42" s="274"/>
      <c r="M42" s="274"/>
      <c r="N42" s="274"/>
      <c r="O42" s="274"/>
      <c r="P42" s="274"/>
      <c r="Q42" s="274"/>
      <c r="R42" s="274"/>
      <c r="S42" s="274"/>
      <c r="T42" s="274"/>
      <c r="U42" s="274"/>
      <c r="V42" s="274"/>
    </row>
    <row r="43" customFormat="false" ht="13" hidden="false" customHeight="false" outlineLevel="0" collapsed="false">
      <c r="L43" s="274"/>
      <c r="M43" s="274"/>
      <c r="N43" s="274"/>
      <c r="O43" s="274"/>
      <c r="P43" s="274"/>
      <c r="Q43" s="274"/>
      <c r="R43" s="274"/>
      <c r="S43" s="274"/>
      <c r="T43" s="274"/>
      <c r="U43" s="274"/>
      <c r="V43" s="274"/>
    </row>
    <row r="44" customFormat="false" ht="13" hidden="false" customHeight="false" outlineLevel="0" collapsed="false">
      <c r="L44" s="274"/>
      <c r="M44" s="274"/>
      <c r="N44" s="274"/>
      <c r="O44" s="274"/>
      <c r="P44" s="274"/>
      <c r="Q44" s="274"/>
      <c r="R44" s="274"/>
      <c r="S44" s="274"/>
      <c r="T44" s="274"/>
      <c r="U44" s="274"/>
      <c r="V44" s="274"/>
    </row>
    <row r="45" customFormat="false" ht="13" hidden="false" customHeight="false" outlineLevel="0" collapsed="false">
      <c r="L45" s="274" t="str">
        <f aca="false">A16</f>
        <v>Security Requirements</v>
      </c>
      <c r="M45" s="274"/>
      <c r="N45" s="274"/>
      <c r="O45" s="274"/>
      <c r="P45" s="274"/>
      <c r="Q45" s="274"/>
      <c r="R45" s="274"/>
      <c r="S45" s="274"/>
      <c r="T45" s="274"/>
      <c r="U45" s="274"/>
      <c r="V45" s="274"/>
    </row>
    <row r="46" customFormat="false" ht="13" hidden="false" customHeight="false" outlineLevel="0" collapsed="false">
      <c r="L46" s="274"/>
      <c r="M46" s="274"/>
      <c r="N46" s="274"/>
      <c r="O46" s="274"/>
      <c r="P46" s="274"/>
      <c r="Q46" s="274"/>
      <c r="R46" s="274"/>
      <c r="S46" s="274"/>
      <c r="T46" s="274"/>
      <c r="U46" s="274"/>
      <c r="V46" s="274"/>
    </row>
    <row r="47" customFormat="false" ht="13" hidden="false" customHeight="false" outlineLevel="0" collapsed="false">
      <c r="L47" s="274"/>
      <c r="M47" s="274"/>
      <c r="N47" s="274"/>
      <c r="O47" s="274"/>
      <c r="P47" s="274"/>
      <c r="Q47" s="274"/>
      <c r="R47" s="274"/>
      <c r="S47" s="274"/>
      <c r="T47" s="274"/>
      <c r="U47" s="274"/>
      <c r="V47" s="274"/>
    </row>
    <row r="48" customFormat="false" ht="13" hidden="false" customHeight="false" outlineLevel="0" collapsed="false">
      <c r="L48" s="274"/>
      <c r="M48" s="274"/>
      <c r="N48" s="274"/>
      <c r="O48" s="274"/>
      <c r="P48" s="274"/>
      <c r="Q48" s="274"/>
      <c r="R48" s="274"/>
      <c r="S48" s="274"/>
      <c r="T48" s="274"/>
      <c r="U48" s="274"/>
      <c r="V48" s="274"/>
    </row>
    <row r="49" customFormat="false" ht="13" hidden="false" customHeight="false" outlineLevel="0" collapsed="false">
      <c r="L49" s="274"/>
      <c r="M49" s="274"/>
      <c r="N49" s="274"/>
      <c r="O49" s="274"/>
      <c r="P49" s="274"/>
      <c r="Q49" s="274"/>
      <c r="R49" s="274"/>
      <c r="S49" s="274"/>
      <c r="T49" s="274"/>
      <c r="U49" s="274"/>
      <c r="V49" s="274"/>
    </row>
    <row r="50" customFormat="false" ht="13" hidden="false" customHeight="false" outlineLevel="0" collapsed="false">
      <c r="L50" s="274"/>
      <c r="M50" s="274"/>
      <c r="N50" s="274"/>
      <c r="O50" s="274"/>
      <c r="P50" s="274"/>
      <c r="Q50" s="274"/>
      <c r="R50" s="274"/>
      <c r="S50" s="274"/>
      <c r="T50" s="274"/>
      <c r="U50" s="274"/>
      <c r="V50" s="274"/>
    </row>
    <row r="51" customFormat="false" ht="13" hidden="false" customHeight="false" outlineLevel="0" collapsed="false">
      <c r="L51" s="274"/>
      <c r="M51" s="274"/>
      <c r="N51" s="274"/>
      <c r="O51" s="274"/>
      <c r="P51" s="274"/>
      <c r="Q51" s="274"/>
      <c r="R51" s="274"/>
      <c r="S51" s="274"/>
      <c r="T51" s="274"/>
      <c r="U51" s="274"/>
      <c r="V51" s="274"/>
    </row>
    <row r="52" customFormat="false" ht="13" hidden="false" customHeight="false" outlineLevel="0" collapsed="false">
      <c r="L52" s="274"/>
      <c r="M52" s="274"/>
      <c r="N52" s="274"/>
      <c r="O52" s="274"/>
      <c r="P52" s="274"/>
      <c r="Q52" s="274"/>
      <c r="R52" s="274"/>
      <c r="S52" s="274"/>
      <c r="T52" s="274"/>
      <c r="U52" s="274"/>
      <c r="V52" s="274"/>
    </row>
    <row r="53" customFormat="false" ht="13" hidden="false" customHeight="false" outlineLevel="0" collapsed="false">
      <c r="L53" s="274" t="str">
        <f aca="false">A17</f>
        <v>Secure Architecture</v>
      </c>
      <c r="M53" s="274"/>
      <c r="N53" s="274"/>
      <c r="O53" s="274"/>
      <c r="P53" s="274"/>
      <c r="Q53" s="274"/>
      <c r="R53" s="274"/>
      <c r="S53" s="274"/>
      <c r="T53" s="274"/>
      <c r="U53" s="274"/>
      <c r="V53" s="274"/>
    </row>
    <row r="54" customFormat="false" ht="13" hidden="false" customHeight="false" outlineLevel="0" collapsed="false">
      <c r="L54" s="274"/>
      <c r="M54" s="274"/>
      <c r="N54" s="274"/>
      <c r="O54" s="274"/>
      <c r="P54" s="274"/>
      <c r="Q54" s="274"/>
      <c r="R54" s="274"/>
      <c r="S54" s="274"/>
      <c r="T54" s="274"/>
      <c r="U54" s="274"/>
      <c r="V54" s="274"/>
    </row>
    <row r="55" customFormat="false" ht="13" hidden="false" customHeight="false" outlineLevel="0" collapsed="false">
      <c r="L55" s="274"/>
      <c r="M55" s="274"/>
      <c r="N55" s="274"/>
      <c r="O55" s="274"/>
      <c r="P55" s="274"/>
      <c r="Q55" s="274"/>
      <c r="R55" s="274"/>
      <c r="S55" s="274"/>
      <c r="T55" s="274"/>
      <c r="U55" s="274"/>
      <c r="V55" s="274"/>
    </row>
    <row r="56" customFormat="false" ht="13" hidden="false" customHeight="false" outlineLevel="0" collapsed="false">
      <c r="L56" s="274"/>
      <c r="M56" s="274"/>
      <c r="N56" s="274"/>
      <c r="O56" s="274"/>
      <c r="P56" s="274"/>
      <c r="Q56" s="274"/>
      <c r="R56" s="274"/>
      <c r="S56" s="274"/>
      <c r="T56" s="274"/>
      <c r="U56" s="274"/>
      <c r="V56" s="274"/>
    </row>
    <row r="57" customFormat="false" ht="13" hidden="false" customHeight="false" outlineLevel="0" collapsed="false">
      <c r="L57" s="274"/>
      <c r="M57" s="274"/>
      <c r="N57" s="274"/>
      <c r="O57" s="274"/>
      <c r="P57" s="274"/>
      <c r="Q57" s="274"/>
      <c r="R57" s="274"/>
      <c r="S57" s="274"/>
      <c r="T57" s="274"/>
      <c r="U57" s="274"/>
      <c r="V57" s="274"/>
    </row>
    <row r="58" customFormat="false" ht="13" hidden="false" customHeight="false" outlineLevel="0" collapsed="false">
      <c r="L58" s="274"/>
      <c r="M58" s="274"/>
      <c r="N58" s="274"/>
      <c r="O58" s="274"/>
      <c r="P58" s="274"/>
      <c r="Q58" s="274"/>
      <c r="R58" s="274"/>
      <c r="S58" s="274"/>
      <c r="T58" s="274"/>
      <c r="U58" s="274"/>
      <c r="V58" s="274"/>
    </row>
    <row r="59" customFormat="false" ht="13" hidden="false" customHeight="false" outlineLevel="0" collapsed="false">
      <c r="L59" s="274"/>
      <c r="M59" s="274"/>
      <c r="N59" s="274"/>
      <c r="O59" s="274"/>
      <c r="P59" s="274"/>
      <c r="Q59" s="274"/>
      <c r="R59" s="274"/>
      <c r="S59" s="274"/>
      <c r="T59" s="274"/>
      <c r="U59" s="274"/>
      <c r="V59" s="274"/>
    </row>
    <row r="60" customFormat="false" ht="13" hidden="false" customHeight="false" outlineLevel="0" collapsed="false">
      <c r="L60" s="274"/>
      <c r="M60" s="274"/>
      <c r="N60" s="274"/>
      <c r="O60" s="274"/>
      <c r="P60" s="274"/>
      <c r="Q60" s="274"/>
      <c r="R60" s="274"/>
      <c r="S60" s="274"/>
      <c r="T60" s="274"/>
      <c r="U60" s="274"/>
      <c r="V60" s="274"/>
    </row>
    <row r="61" customFormat="false" ht="13" hidden="false" customHeight="false" outlineLevel="0" collapsed="false">
      <c r="L61" s="274" t="str">
        <f aca="false">A18</f>
        <v>Design Analysis</v>
      </c>
      <c r="M61" s="274"/>
      <c r="N61" s="274"/>
      <c r="O61" s="274"/>
      <c r="P61" s="274"/>
      <c r="Q61" s="274"/>
      <c r="R61" s="274"/>
      <c r="S61" s="274"/>
      <c r="T61" s="274"/>
      <c r="U61" s="274"/>
      <c r="V61" s="274"/>
    </row>
    <row r="62" customFormat="false" ht="13" hidden="false" customHeight="false" outlineLevel="0" collapsed="false">
      <c r="L62" s="274"/>
      <c r="M62" s="274"/>
      <c r="N62" s="274"/>
      <c r="O62" s="274"/>
      <c r="P62" s="274"/>
      <c r="Q62" s="274"/>
      <c r="R62" s="274"/>
      <c r="S62" s="274"/>
      <c r="T62" s="274"/>
      <c r="U62" s="274"/>
      <c r="V62" s="274"/>
    </row>
    <row r="63" customFormat="false" ht="13" hidden="false" customHeight="false" outlineLevel="0" collapsed="false">
      <c r="L63" s="274"/>
      <c r="M63" s="274"/>
      <c r="N63" s="274"/>
      <c r="O63" s="274"/>
      <c r="P63" s="274"/>
      <c r="Q63" s="274"/>
      <c r="R63" s="274"/>
      <c r="S63" s="274"/>
      <c r="T63" s="274"/>
      <c r="U63" s="274"/>
      <c r="V63" s="274"/>
    </row>
    <row r="64" customFormat="false" ht="13" hidden="false" customHeight="false" outlineLevel="0" collapsed="false">
      <c r="L64" s="274"/>
      <c r="M64" s="274"/>
      <c r="N64" s="274"/>
      <c r="O64" s="274"/>
      <c r="P64" s="274"/>
      <c r="Q64" s="274"/>
      <c r="R64" s="274"/>
      <c r="S64" s="274"/>
      <c r="T64" s="274"/>
      <c r="U64" s="274"/>
      <c r="V64" s="274"/>
    </row>
    <row r="65" customFormat="false" ht="13" hidden="false" customHeight="false" outlineLevel="0" collapsed="false">
      <c r="L65" s="274"/>
      <c r="M65" s="274"/>
      <c r="N65" s="274"/>
      <c r="O65" s="274"/>
      <c r="P65" s="274"/>
      <c r="Q65" s="274"/>
      <c r="R65" s="274"/>
      <c r="S65" s="274"/>
      <c r="T65" s="274"/>
      <c r="U65" s="274"/>
      <c r="V65" s="274"/>
    </row>
    <row r="66" customFormat="false" ht="13" hidden="false" customHeight="false" outlineLevel="0" collapsed="false">
      <c r="L66" s="274"/>
      <c r="M66" s="274"/>
      <c r="N66" s="274"/>
      <c r="O66" s="274"/>
      <c r="P66" s="274"/>
      <c r="Q66" s="274"/>
      <c r="R66" s="274"/>
      <c r="S66" s="274"/>
      <c r="T66" s="274"/>
      <c r="U66" s="274"/>
      <c r="V66" s="274"/>
    </row>
    <row r="67" customFormat="false" ht="13" hidden="false" customHeight="false" outlineLevel="0" collapsed="false">
      <c r="L67" s="274"/>
      <c r="M67" s="274"/>
      <c r="N67" s="274"/>
      <c r="O67" s="274"/>
      <c r="P67" s="274"/>
      <c r="Q67" s="274"/>
      <c r="R67" s="274"/>
      <c r="S67" s="274"/>
      <c r="T67" s="274"/>
      <c r="U67" s="274"/>
      <c r="V67" s="274"/>
    </row>
    <row r="68" customFormat="false" ht="13" hidden="false" customHeight="false" outlineLevel="0" collapsed="false">
      <c r="L68" s="274"/>
      <c r="M68" s="274"/>
      <c r="N68" s="274"/>
      <c r="O68" s="274"/>
      <c r="P68" s="274"/>
      <c r="Q68" s="274"/>
      <c r="R68" s="274"/>
      <c r="S68" s="274"/>
      <c r="T68" s="274"/>
      <c r="U68" s="274"/>
      <c r="V68" s="274"/>
    </row>
    <row r="69" customFormat="false" ht="13" hidden="false" customHeight="false" outlineLevel="0" collapsed="false">
      <c r="L69" s="274" t="str">
        <f aca="false">A19</f>
        <v>Implementation Review</v>
      </c>
      <c r="M69" s="274"/>
      <c r="N69" s="274"/>
      <c r="O69" s="274"/>
      <c r="P69" s="274"/>
      <c r="Q69" s="274"/>
      <c r="R69" s="274"/>
      <c r="S69" s="274"/>
      <c r="T69" s="274"/>
      <c r="U69" s="274"/>
      <c r="V69" s="274"/>
    </row>
    <row r="70" customFormat="false" ht="13" hidden="false" customHeight="false" outlineLevel="0" collapsed="false">
      <c r="L70" s="274"/>
      <c r="M70" s="274"/>
      <c r="N70" s="274"/>
      <c r="O70" s="274"/>
      <c r="P70" s="274"/>
      <c r="Q70" s="274"/>
      <c r="R70" s="274"/>
      <c r="S70" s="274"/>
      <c r="T70" s="274"/>
      <c r="U70" s="274"/>
      <c r="V70" s="274"/>
    </row>
    <row r="71" customFormat="false" ht="13" hidden="false" customHeight="false" outlineLevel="0" collapsed="false">
      <c r="L71" s="274"/>
      <c r="M71" s="274"/>
      <c r="N71" s="274"/>
      <c r="O71" s="274"/>
      <c r="P71" s="274"/>
      <c r="Q71" s="274"/>
      <c r="R71" s="274"/>
      <c r="S71" s="274"/>
      <c r="T71" s="274"/>
      <c r="U71" s="274"/>
      <c r="V71" s="274"/>
    </row>
    <row r="72" customFormat="false" ht="13" hidden="false" customHeight="false" outlineLevel="0" collapsed="false">
      <c r="L72" s="274"/>
      <c r="M72" s="274"/>
      <c r="N72" s="274"/>
      <c r="O72" s="274"/>
      <c r="P72" s="274"/>
      <c r="Q72" s="274"/>
      <c r="R72" s="274"/>
      <c r="S72" s="274"/>
      <c r="T72" s="274"/>
      <c r="U72" s="274"/>
      <c r="V72" s="274"/>
    </row>
    <row r="73" customFormat="false" ht="13" hidden="false" customHeight="false" outlineLevel="0" collapsed="false">
      <c r="L73" s="274"/>
      <c r="M73" s="274"/>
      <c r="N73" s="274"/>
      <c r="O73" s="274"/>
      <c r="P73" s="274"/>
      <c r="Q73" s="274"/>
      <c r="R73" s="274"/>
      <c r="S73" s="274"/>
      <c r="T73" s="274"/>
      <c r="U73" s="274"/>
      <c r="V73" s="274"/>
    </row>
    <row r="74" customFormat="false" ht="13" hidden="false" customHeight="false" outlineLevel="0" collapsed="false">
      <c r="L74" s="274"/>
      <c r="M74" s="274"/>
      <c r="N74" s="274"/>
      <c r="O74" s="274"/>
      <c r="P74" s="274"/>
      <c r="Q74" s="274"/>
      <c r="R74" s="274"/>
      <c r="S74" s="274"/>
      <c r="T74" s="274"/>
      <c r="U74" s="274"/>
      <c r="V74" s="274"/>
    </row>
    <row r="75" customFormat="false" ht="13" hidden="false" customHeight="false" outlineLevel="0" collapsed="false">
      <c r="L75" s="274"/>
      <c r="M75" s="274"/>
      <c r="N75" s="274"/>
      <c r="O75" s="274"/>
      <c r="P75" s="274"/>
      <c r="Q75" s="274"/>
      <c r="R75" s="274"/>
      <c r="S75" s="274"/>
      <c r="T75" s="274"/>
      <c r="U75" s="274"/>
      <c r="V75" s="274"/>
    </row>
    <row r="76" customFormat="false" ht="13" hidden="false" customHeight="false" outlineLevel="0" collapsed="false">
      <c r="L76" s="274"/>
      <c r="M76" s="274"/>
      <c r="N76" s="274"/>
      <c r="O76" s="274"/>
      <c r="P76" s="274"/>
      <c r="Q76" s="274"/>
      <c r="R76" s="274"/>
      <c r="S76" s="274"/>
      <c r="T76" s="274"/>
      <c r="U76" s="274"/>
      <c r="V76" s="274"/>
    </row>
    <row r="77" customFormat="false" ht="13" hidden="false" customHeight="false" outlineLevel="0" collapsed="false">
      <c r="L77" s="274" t="str">
        <f aca="false">A20</f>
        <v>Security Testing</v>
      </c>
      <c r="M77" s="274"/>
      <c r="N77" s="274"/>
      <c r="O77" s="274"/>
      <c r="P77" s="274"/>
      <c r="Q77" s="274"/>
      <c r="R77" s="274"/>
      <c r="S77" s="274"/>
      <c r="T77" s="274"/>
      <c r="U77" s="274"/>
      <c r="V77" s="274"/>
    </row>
    <row r="78" customFormat="false" ht="13" hidden="false" customHeight="false" outlineLevel="0" collapsed="false">
      <c r="L78" s="274"/>
      <c r="M78" s="274"/>
      <c r="N78" s="274"/>
      <c r="O78" s="274"/>
      <c r="P78" s="274"/>
      <c r="Q78" s="274"/>
      <c r="R78" s="274"/>
      <c r="S78" s="274"/>
      <c r="T78" s="274"/>
      <c r="U78" s="274"/>
      <c r="V78" s="274"/>
    </row>
    <row r="79" customFormat="false" ht="13" hidden="false" customHeight="false" outlineLevel="0" collapsed="false">
      <c r="L79" s="274"/>
      <c r="M79" s="274"/>
      <c r="N79" s="274"/>
      <c r="O79" s="274"/>
      <c r="P79" s="274"/>
      <c r="Q79" s="274"/>
      <c r="R79" s="274"/>
      <c r="S79" s="274"/>
      <c r="T79" s="274"/>
      <c r="U79" s="274"/>
      <c r="V79" s="274"/>
    </row>
    <row r="80" customFormat="false" ht="13" hidden="false" customHeight="false" outlineLevel="0" collapsed="false">
      <c r="L80" s="274"/>
      <c r="M80" s="274"/>
      <c r="N80" s="274"/>
      <c r="O80" s="274"/>
      <c r="P80" s="274"/>
      <c r="Q80" s="274"/>
      <c r="R80" s="274"/>
      <c r="S80" s="274"/>
      <c r="T80" s="274"/>
      <c r="U80" s="274"/>
      <c r="V80" s="274"/>
    </row>
    <row r="81" customFormat="false" ht="13" hidden="false" customHeight="false" outlineLevel="0" collapsed="false">
      <c r="L81" s="274"/>
      <c r="M81" s="274"/>
      <c r="N81" s="274"/>
      <c r="O81" s="274"/>
      <c r="P81" s="274"/>
      <c r="Q81" s="274"/>
      <c r="R81" s="274"/>
      <c r="S81" s="274"/>
      <c r="T81" s="274"/>
      <c r="U81" s="274"/>
      <c r="V81" s="274"/>
    </row>
    <row r="82" customFormat="false" ht="13" hidden="false" customHeight="false" outlineLevel="0" collapsed="false">
      <c r="L82" s="274"/>
      <c r="M82" s="274"/>
      <c r="N82" s="274"/>
      <c r="O82" s="274"/>
      <c r="P82" s="274"/>
      <c r="Q82" s="274"/>
      <c r="R82" s="274"/>
      <c r="S82" s="274"/>
      <c r="T82" s="274"/>
      <c r="U82" s="274"/>
      <c r="V82" s="274"/>
    </row>
    <row r="83" customFormat="false" ht="13" hidden="false" customHeight="false" outlineLevel="0" collapsed="false">
      <c r="L83" s="274"/>
      <c r="M83" s="274"/>
      <c r="N83" s="274"/>
      <c r="O83" s="274"/>
      <c r="P83" s="274"/>
      <c r="Q83" s="274"/>
      <c r="R83" s="274"/>
      <c r="S83" s="274"/>
      <c r="T83" s="274"/>
      <c r="U83" s="274"/>
      <c r="V83" s="274"/>
    </row>
    <row r="84" customFormat="false" ht="13" hidden="false" customHeight="false" outlineLevel="0" collapsed="false">
      <c r="L84" s="274"/>
      <c r="M84" s="274"/>
      <c r="N84" s="274"/>
      <c r="O84" s="274"/>
      <c r="P84" s="274"/>
      <c r="Q84" s="274"/>
      <c r="R84" s="274"/>
      <c r="S84" s="274"/>
      <c r="T84" s="274"/>
      <c r="U84" s="274"/>
      <c r="V84" s="274"/>
    </row>
    <row r="85" customFormat="false" ht="13" hidden="false" customHeight="false" outlineLevel="0" collapsed="false">
      <c r="L85" s="274" t="str">
        <f aca="false">A21</f>
        <v>Issue Management</v>
      </c>
      <c r="M85" s="274"/>
      <c r="N85" s="274"/>
      <c r="O85" s="274"/>
      <c r="P85" s="274"/>
      <c r="Q85" s="274"/>
      <c r="R85" s="274"/>
      <c r="S85" s="274"/>
      <c r="T85" s="274"/>
      <c r="U85" s="274"/>
      <c r="V85" s="274"/>
    </row>
    <row r="86" customFormat="false" ht="13" hidden="false" customHeight="false" outlineLevel="0" collapsed="false">
      <c r="L86" s="274"/>
      <c r="M86" s="274"/>
      <c r="N86" s="274"/>
      <c r="O86" s="274"/>
      <c r="P86" s="274"/>
      <c r="Q86" s="274"/>
      <c r="R86" s="274"/>
      <c r="S86" s="274"/>
      <c r="T86" s="274"/>
      <c r="U86" s="274"/>
      <c r="V86" s="274"/>
    </row>
    <row r="87" customFormat="false" ht="13" hidden="false" customHeight="false" outlineLevel="0" collapsed="false">
      <c r="L87" s="274"/>
      <c r="M87" s="274"/>
      <c r="N87" s="274"/>
      <c r="O87" s="274"/>
      <c r="P87" s="274"/>
      <c r="Q87" s="274"/>
      <c r="R87" s="274"/>
      <c r="S87" s="274"/>
      <c r="T87" s="274"/>
      <c r="U87" s="274"/>
      <c r="V87" s="274"/>
    </row>
    <row r="88" customFormat="false" ht="13" hidden="false" customHeight="false" outlineLevel="0" collapsed="false">
      <c r="L88" s="274"/>
      <c r="M88" s="274"/>
      <c r="N88" s="274"/>
      <c r="O88" s="274"/>
      <c r="P88" s="274"/>
      <c r="Q88" s="274"/>
      <c r="R88" s="274"/>
      <c r="S88" s="274"/>
      <c r="T88" s="274"/>
      <c r="U88" s="274"/>
      <c r="V88" s="274"/>
    </row>
    <row r="89" customFormat="false" ht="13" hidden="false" customHeight="false" outlineLevel="0" collapsed="false">
      <c r="L89" s="274"/>
      <c r="M89" s="274"/>
      <c r="N89" s="274"/>
      <c r="O89" s="274"/>
      <c r="P89" s="274"/>
      <c r="Q89" s="274"/>
      <c r="R89" s="274"/>
      <c r="S89" s="274"/>
      <c r="T89" s="274"/>
      <c r="U89" s="274"/>
      <c r="V89" s="274"/>
    </row>
    <row r="90" customFormat="false" ht="13" hidden="false" customHeight="false" outlineLevel="0" collapsed="false">
      <c r="L90" s="274"/>
      <c r="M90" s="274"/>
      <c r="N90" s="274"/>
      <c r="O90" s="274"/>
      <c r="P90" s="274"/>
      <c r="Q90" s="274"/>
      <c r="R90" s="274"/>
      <c r="S90" s="274"/>
      <c r="T90" s="274"/>
      <c r="U90" s="274"/>
      <c r="V90" s="274"/>
    </row>
    <row r="91" customFormat="false" ht="13" hidden="false" customHeight="false" outlineLevel="0" collapsed="false">
      <c r="L91" s="274"/>
      <c r="M91" s="274"/>
      <c r="N91" s="274"/>
      <c r="O91" s="274"/>
      <c r="P91" s="274"/>
      <c r="Q91" s="274"/>
      <c r="R91" s="274"/>
      <c r="S91" s="274"/>
      <c r="T91" s="274"/>
      <c r="U91" s="274"/>
      <c r="V91" s="274"/>
    </row>
    <row r="92" customFormat="false" ht="13" hidden="false" customHeight="false" outlineLevel="0" collapsed="false">
      <c r="L92" s="274"/>
      <c r="M92" s="274"/>
      <c r="N92" s="274"/>
      <c r="O92" s="274"/>
      <c r="P92" s="274"/>
      <c r="Q92" s="274"/>
      <c r="R92" s="274"/>
      <c r="S92" s="274"/>
      <c r="T92" s="274"/>
      <c r="U92" s="274"/>
      <c r="V92" s="274"/>
    </row>
    <row r="93" customFormat="false" ht="13" hidden="false" customHeight="false" outlineLevel="0" collapsed="false">
      <c r="L93" s="274" t="str">
        <f aca="false">A22</f>
        <v>Environment Hardening</v>
      </c>
      <c r="M93" s="274"/>
      <c r="N93" s="274"/>
      <c r="O93" s="274"/>
      <c r="P93" s="274"/>
      <c r="Q93" s="274"/>
      <c r="R93" s="274"/>
      <c r="S93" s="274"/>
      <c r="T93" s="274"/>
      <c r="U93" s="274"/>
      <c r="V93" s="274"/>
    </row>
    <row r="94" customFormat="false" ht="13" hidden="false" customHeight="false" outlineLevel="0" collapsed="false">
      <c r="L94" s="274"/>
      <c r="M94" s="274"/>
      <c r="N94" s="274"/>
      <c r="O94" s="274"/>
      <c r="P94" s="274"/>
      <c r="Q94" s="274"/>
      <c r="R94" s="274"/>
      <c r="S94" s="274"/>
      <c r="T94" s="274"/>
      <c r="U94" s="274"/>
      <c r="V94" s="274"/>
    </row>
    <row r="95" customFormat="false" ht="13" hidden="false" customHeight="false" outlineLevel="0" collapsed="false">
      <c r="L95" s="274"/>
      <c r="M95" s="274"/>
      <c r="N95" s="274"/>
      <c r="O95" s="274"/>
      <c r="P95" s="274"/>
      <c r="Q95" s="274"/>
      <c r="R95" s="274"/>
      <c r="S95" s="274"/>
      <c r="T95" s="274"/>
      <c r="U95" s="274"/>
      <c r="V95" s="274"/>
    </row>
    <row r="96" customFormat="false" ht="13" hidden="false" customHeight="false" outlineLevel="0" collapsed="false">
      <c r="L96" s="274"/>
      <c r="M96" s="274"/>
      <c r="N96" s="274"/>
      <c r="O96" s="274"/>
      <c r="P96" s="274"/>
      <c r="Q96" s="274"/>
      <c r="R96" s="274"/>
      <c r="S96" s="274"/>
      <c r="T96" s="274"/>
      <c r="U96" s="274"/>
      <c r="V96" s="274"/>
    </row>
    <row r="97" customFormat="false" ht="13" hidden="false" customHeight="false" outlineLevel="0" collapsed="false">
      <c r="L97" s="274"/>
      <c r="M97" s="274"/>
      <c r="N97" s="274"/>
      <c r="O97" s="274"/>
      <c r="P97" s="274"/>
      <c r="Q97" s="274"/>
      <c r="R97" s="274"/>
      <c r="S97" s="274"/>
      <c r="T97" s="274"/>
      <c r="U97" s="274"/>
      <c r="V97" s="274"/>
    </row>
    <row r="98" customFormat="false" ht="13" hidden="false" customHeight="false" outlineLevel="0" collapsed="false">
      <c r="L98" s="274"/>
      <c r="M98" s="274"/>
      <c r="N98" s="274"/>
      <c r="O98" s="274"/>
      <c r="P98" s="274"/>
      <c r="Q98" s="274"/>
      <c r="R98" s="274"/>
      <c r="S98" s="274"/>
      <c r="T98" s="274"/>
      <c r="U98" s="274"/>
      <c r="V98" s="274"/>
    </row>
    <row r="99" customFormat="false" ht="13" hidden="false" customHeight="false" outlineLevel="0" collapsed="false">
      <c r="L99" s="274"/>
      <c r="M99" s="274"/>
      <c r="N99" s="274"/>
      <c r="O99" s="274"/>
      <c r="P99" s="274"/>
      <c r="Q99" s="274"/>
      <c r="R99" s="274"/>
      <c r="S99" s="274"/>
      <c r="T99" s="274"/>
      <c r="U99" s="274"/>
      <c r="V99" s="274"/>
    </row>
    <row r="100" customFormat="false" ht="13" hidden="false" customHeight="false" outlineLevel="0" collapsed="false">
      <c r="L100" s="274"/>
      <c r="M100" s="274"/>
      <c r="N100" s="274"/>
      <c r="O100" s="274"/>
      <c r="P100" s="274"/>
      <c r="Q100" s="274"/>
      <c r="R100" s="274"/>
      <c r="S100" s="274"/>
      <c r="T100" s="274"/>
      <c r="U100" s="274"/>
      <c r="V100" s="274"/>
    </row>
    <row r="101" customFormat="false" ht="13" hidden="false" customHeight="false" outlineLevel="0" collapsed="false">
      <c r="L101" s="274" t="str">
        <f aca="false">A23</f>
        <v>Operational Enablement</v>
      </c>
      <c r="M101" s="274"/>
      <c r="N101" s="274"/>
      <c r="O101" s="274"/>
      <c r="P101" s="274"/>
      <c r="Q101" s="274"/>
      <c r="R101" s="274"/>
      <c r="S101" s="274"/>
      <c r="T101" s="274"/>
      <c r="U101" s="274"/>
      <c r="V101" s="274"/>
    </row>
    <row r="102" customFormat="false" ht="13" hidden="false" customHeight="false" outlineLevel="0" collapsed="false">
      <c r="L102" s="274"/>
      <c r="M102" s="274"/>
      <c r="N102" s="274"/>
      <c r="O102" s="274"/>
      <c r="P102" s="274"/>
      <c r="Q102" s="274"/>
      <c r="R102" s="274"/>
      <c r="S102" s="274"/>
      <c r="T102" s="274"/>
      <c r="U102" s="274"/>
      <c r="V102" s="274"/>
    </row>
    <row r="103" customFormat="false" ht="13" hidden="false" customHeight="false" outlineLevel="0" collapsed="false">
      <c r="L103" s="274"/>
      <c r="M103" s="274"/>
      <c r="N103" s="274"/>
      <c r="O103" s="274"/>
      <c r="P103" s="274"/>
      <c r="Q103" s="274"/>
      <c r="R103" s="274"/>
      <c r="S103" s="274"/>
      <c r="T103" s="274"/>
      <c r="U103" s="274"/>
      <c r="V103" s="274"/>
    </row>
    <row r="104" customFormat="false" ht="13" hidden="false" customHeight="false" outlineLevel="0" collapsed="false">
      <c r="L104" s="274"/>
      <c r="M104" s="274"/>
      <c r="N104" s="274"/>
      <c r="O104" s="274"/>
      <c r="P104" s="274"/>
      <c r="Q104" s="274"/>
      <c r="R104" s="274"/>
      <c r="S104" s="274"/>
      <c r="T104" s="274"/>
      <c r="U104" s="274"/>
      <c r="V104" s="274"/>
    </row>
    <row r="105" customFormat="false" ht="14" hidden="false" customHeight="false" outlineLevel="0" collapsed="false">
      <c r="L105" s="312"/>
      <c r="M105" s="312"/>
      <c r="N105" s="312"/>
      <c r="O105" s="312"/>
      <c r="P105" s="312"/>
      <c r="Q105" s="312"/>
      <c r="R105" s="312"/>
      <c r="S105" s="312"/>
      <c r="T105" s="312"/>
      <c r="U105" s="312"/>
      <c r="V105" s="312"/>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true" operator="equal" showDropDown="false" showErrorMessage="true" showInputMessage="true" sqref="B12:B23" type="none">
      <formula1>0</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J9" activeCellId="0" sqref="J9"/>
    </sheetView>
  </sheetViews>
  <sheetFormatPr defaultRowHeight="13" zeroHeight="false" outlineLevelRow="0" outlineLevelCol="0"/>
  <cols>
    <col collapsed="false" customWidth="true" hidden="false" outlineLevel="0" max="8" min="1" style="0" width="8.83"/>
    <col collapsed="false" customWidth="true" hidden="false" outlineLevel="0" max="9" min="9" style="10" width="22.66"/>
    <col collapsed="false" customWidth="true" hidden="false" outlineLevel="0" max="10" min="10" style="0" width="35.16"/>
    <col collapsed="false" customWidth="true" hidden="false" outlineLevel="0" max="1025" min="11" style="0" width="8.83"/>
  </cols>
  <sheetData>
    <row r="1" customFormat="false" ht="66" hidden="false" customHeight="true" outlineLevel="0" collapsed="false">
      <c r="A1" s="108" t="s">
        <v>469</v>
      </c>
      <c r="B1" s="108"/>
      <c r="C1" s="108"/>
      <c r="D1" s="108"/>
      <c r="E1" s="108"/>
      <c r="F1" s="108"/>
      <c r="G1" s="108"/>
      <c r="H1" s="108"/>
      <c r="I1" s="108"/>
      <c r="J1" s="108"/>
      <c r="K1" s="108"/>
    </row>
    <row r="3" customFormat="false" ht="13" hidden="false" customHeight="false" outlineLevel="0" collapsed="false">
      <c r="A3" s="313" t="s">
        <v>38</v>
      </c>
      <c r="B3" s="314"/>
      <c r="C3" s="315" t="s">
        <v>470</v>
      </c>
      <c r="D3" s="315"/>
      <c r="E3" s="315"/>
      <c r="F3" s="314"/>
      <c r="G3" s="314"/>
      <c r="H3" s="314"/>
      <c r="I3" s="13"/>
    </row>
    <row r="4" customFormat="false" ht="13" hidden="false" customHeight="false" outlineLevel="0" collapsed="false">
      <c r="A4" s="316" t="s">
        <v>471</v>
      </c>
      <c r="C4" s="317" t="n">
        <v>3</v>
      </c>
      <c r="D4" s="317" t="n">
        <v>3</v>
      </c>
      <c r="E4" s="317" t="n">
        <v>3</v>
      </c>
      <c r="F4" s="317" t="n">
        <v>6</v>
      </c>
      <c r="G4" s="318"/>
      <c r="H4" s="319" t="s">
        <v>472</v>
      </c>
      <c r="I4" s="320" t="n">
        <v>1</v>
      </c>
      <c r="J4" s="0" t="s">
        <v>43</v>
      </c>
      <c r="K4" s="0" t="n">
        <v>0</v>
      </c>
    </row>
    <row r="5" customFormat="false" ht="13" hidden="false" customHeight="false" outlineLevel="0" collapsed="false">
      <c r="A5" s="316" t="s">
        <v>43</v>
      </c>
      <c r="B5" s="321"/>
      <c r="C5" s="317" t="n">
        <v>2.01</v>
      </c>
      <c r="D5" s="317" t="n">
        <v>2.99</v>
      </c>
      <c r="E5" s="322" t="s">
        <v>473</v>
      </c>
      <c r="F5" s="323" t="n">
        <v>5</v>
      </c>
      <c r="G5" s="10"/>
      <c r="H5" s="319"/>
      <c r="I5" s="324"/>
      <c r="J5" s="0" t="s">
        <v>439</v>
      </c>
      <c r="K5" s="0" t="n">
        <v>0.2</v>
      </c>
    </row>
    <row r="6" customFormat="false" ht="13" hidden="false" customHeight="false" outlineLevel="0" collapsed="false">
      <c r="C6" s="317" t="n">
        <v>2</v>
      </c>
      <c r="D6" s="317" t="n">
        <v>2</v>
      </c>
      <c r="E6" s="317" t="n">
        <v>2</v>
      </c>
      <c r="F6" s="317" t="n">
        <v>4</v>
      </c>
      <c r="G6" s="318"/>
      <c r="H6" s="319"/>
      <c r="I6" s="325"/>
      <c r="J6" s="0" t="s">
        <v>440</v>
      </c>
      <c r="K6" s="0" t="n">
        <v>0.5</v>
      </c>
    </row>
    <row r="7" customFormat="false" ht="13" hidden="false" customHeight="false" outlineLevel="0" collapsed="false">
      <c r="C7" s="317" t="n">
        <v>1.01</v>
      </c>
      <c r="D7" s="317" t="n">
        <v>1.99</v>
      </c>
      <c r="E7" s="322" t="s">
        <v>474</v>
      </c>
      <c r="F7" s="323" t="n">
        <v>3</v>
      </c>
      <c r="G7" s="10"/>
      <c r="H7" s="319"/>
      <c r="I7" s="326" t="n">
        <v>2</v>
      </c>
      <c r="J7" s="0" t="s">
        <v>441</v>
      </c>
      <c r="K7" s="0" t="n">
        <v>1</v>
      </c>
    </row>
    <row r="8" customFormat="false" ht="13" hidden="false" customHeight="false" outlineLevel="0" collapsed="false">
      <c r="C8" s="317" t="n">
        <v>1</v>
      </c>
      <c r="D8" s="317" t="n">
        <v>1</v>
      </c>
      <c r="E8" s="317" t="n">
        <v>1</v>
      </c>
      <c r="F8" s="317" t="n">
        <v>2</v>
      </c>
      <c r="G8" s="318"/>
    </row>
    <row r="9" customFormat="false" ht="13" hidden="false" customHeight="false" outlineLevel="0" collapsed="false">
      <c r="C9" s="317" t="n">
        <v>0.01</v>
      </c>
      <c r="D9" s="317" t="n">
        <v>0.99</v>
      </c>
      <c r="E9" s="322" t="s">
        <v>475</v>
      </c>
      <c r="F9" s="323" t="n">
        <v>1</v>
      </c>
      <c r="G9" s="10"/>
      <c r="H9" s="319" t="s">
        <v>476</v>
      </c>
      <c r="I9" s="327" t="s">
        <v>477</v>
      </c>
      <c r="J9" s="0" t="s">
        <v>43</v>
      </c>
      <c r="K9" s="0" t="n">
        <v>0</v>
      </c>
    </row>
    <row r="10" customFormat="false" ht="13" hidden="false" customHeight="false" outlineLevel="0" collapsed="false">
      <c r="C10" s="317" t="n">
        <v>0</v>
      </c>
      <c r="D10" s="317" t="n">
        <v>0</v>
      </c>
      <c r="E10" s="317" t="n">
        <v>0</v>
      </c>
      <c r="F10" s="317" t="n">
        <v>0</v>
      </c>
      <c r="G10" s="318"/>
      <c r="H10" s="319"/>
      <c r="I10" s="324" t="n">
        <v>5</v>
      </c>
      <c r="J10" s="0" t="s">
        <v>478</v>
      </c>
      <c r="K10" s="0" t="n">
        <v>0.2</v>
      </c>
    </row>
    <row r="11" customFormat="false" ht="13" hidden="false" customHeight="false" outlineLevel="0" collapsed="false">
      <c r="H11" s="319"/>
      <c r="I11" s="325" t="s">
        <v>479</v>
      </c>
      <c r="J11" s="0" t="s">
        <v>480</v>
      </c>
      <c r="K11" s="0" t="n">
        <v>0.5</v>
      </c>
    </row>
    <row r="12" customFormat="false" ht="13" hidden="false" customHeight="false" outlineLevel="0" collapsed="false">
      <c r="H12" s="319"/>
      <c r="I12" s="326" t="s">
        <v>481</v>
      </c>
      <c r="J12" s="0" t="s">
        <v>258</v>
      </c>
      <c r="K12" s="0" t="n">
        <v>1</v>
      </c>
    </row>
    <row r="14" customFormat="false" ht="13" hidden="false" customHeight="false" outlineLevel="0" collapsed="false">
      <c r="H14" s="319" t="s">
        <v>482</v>
      </c>
      <c r="I14" s="327" t="s">
        <v>483</v>
      </c>
      <c r="J14" s="0" t="s">
        <v>43</v>
      </c>
      <c r="K14" s="0" t="n">
        <v>0</v>
      </c>
    </row>
    <row r="15" customFormat="false" ht="13" hidden="false" customHeight="false" outlineLevel="0" collapsed="false">
      <c r="H15" s="319"/>
      <c r="I15" s="324" t="s">
        <v>484</v>
      </c>
      <c r="J15" s="0" t="s">
        <v>172</v>
      </c>
      <c r="K15" s="0" t="n">
        <v>0.2</v>
      </c>
    </row>
    <row r="16" customFormat="false" ht="13" hidden="false" customHeight="false" outlineLevel="0" collapsed="false">
      <c r="H16" s="319"/>
      <c r="I16" s="325" t="s">
        <v>485</v>
      </c>
      <c r="J16" s="0" t="s">
        <v>442</v>
      </c>
      <c r="K16" s="0" t="n">
        <v>0.5</v>
      </c>
    </row>
    <row r="17" customFormat="false" ht="13" hidden="false" customHeight="false" outlineLevel="0" collapsed="false">
      <c r="H17" s="319"/>
      <c r="I17" s="326" t="s">
        <v>486</v>
      </c>
      <c r="J17" s="0" t="s">
        <v>49</v>
      </c>
      <c r="K17" s="0" t="n">
        <v>1</v>
      </c>
    </row>
    <row r="19" customFormat="false" ht="13" hidden="false" customHeight="false" outlineLevel="0" collapsed="false">
      <c r="H19" s="319" t="s">
        <v>487</v>
      </c>
      <c r="I19" s="327" t="s">
        <v>488</v>
      </c>
      <c r="J19" s="0" t="s">
        <v>43</v>
      </c>
      <c r="K19" s="0" t="n">
        <v>0</v>
      </c>
    </row>
    <row r="20" customFormat="false" ht="13" hidden="false" customHeight="false" outlineLevel="0" collapsed="false">
      <c r="H20" s="319"/>
      <c r="I20" s="324" t="n">
        <v>13</v>
      </c>
      <c r="J20" s="0" t="s">
        <v>119</v>
      </c>
      <c r="K20" s="0" t="n">
        <v>0.2</v>
      </c>
    </row>
    <row r="21" customFormat="false" ht="13" hidden="false" customHeight="false" outlineLevel="0" collapsed="false">
      <c r="H21" s="319"/>
      <c r="I21" s="325"/>
      <c r="J21" s="0" t="s">
        <v>443</v>
      </c>
      <c r="K21" s="0" t="n">
        <v>0.5</v>
      </c>
    </row>
    <row r="22" customFormat="false" ht="13" hidden="false" customHeight="false" outlineLevel="0" collapsed="false">
      <c r="H22" s="319"/>
      <c r="I22" s="326" t="n">
        <v>18</v>
      </c>
      <c r="J22" s="0" t="s">
        <v>444</v>
      </c>
      <c r="K22" s="0" t="n">
        <v>1</v>
      </c>
    </row>
    <row r="24" customFormat="false" ht="13" hidden="false" customHeight="false" outlineLevel="0" collapsed="false">
      <c r="H24" s="319" t="s">
        <v>489</v>
      </c>
      <c r="I24" s="327" t="n">
        <v>10</v>
      </c>
      <c r="J24" s="0" t="s">
        <v>43</v>
      </c>
      <c r="K24" s="0" t="n">
        <v>0</v>
      </c>
    </row>
    <row r="25" customFormat="false" ht="13" hidden="false" customHeight="false" outlineLevel="0" collapsed="false">
      <c r="H25" s="319"/>
      <c r="I25" s="324"/>
      <c r="J25" s="0" t="s">
        <v>85</v>
      </c>
      <c r="K25" s="0" t="n">
        <v>1</v>
      </c>
    </row>
    <row r="26" customFormat="false" ht="13" hidden="false" customHeight="false" outlineLevel="0" collapsed="false">
      <c r="H26" s="319"/>
      <c r="I26" s="325"/>
      <c r="J26" s="0" t="s">
        <v>490</v>
      </c>
      <c r="K26" s="0" t="n">
        <v>0.5</v>
      </c>
    </row>
    <row r="27" customFormat="false" ht="13" hidden="false" customHeight="false" outlineLevel="0" collapsed="false">
      <c r="H27" s="319"/>
      <c r="I27" s="326" t="n">
        <v>19</v>
      </c>
      <c r="J27" s="0" t="s">
        <v>471</v>
      </c>
      <c r="K27" s="0" t="n">
        <v>1</v>
      </c>
    </row>
    <row r="29" customFormat="false" ht="13" hidden="false" customHeight="false" outlineLevel="0" collapsed="false">
      <c r="H29" s="319" t="s">
        <v>491</v>
      </c>
      <c r="I29" s="327" t="s">
        <v>492</v>
      </c>
      <c r="J29" s="0" t="s">
        <v>43</v>
      </c>
      <c r="K29" s="0" t="n">
        <v>0</v>
      </c>
    </row>
    <row r="30" customFormat="false" ht="13" hidden="false" customHeight="false" outlineLevel="0" collapsed="false">
      <c r="H30" s="319"/>
      <c r="I30" s="324" t="s">
        <v>493</v>
      </c>
      <c r="J30" s="0" t="s">
        <v>93</v>
      </c>
      <c r="K30" s="0" t="n">
        <v>0.2</v>
      </c>
    </row>
    <row r="31" customFormat="false" ht="13" hidden="false" customHeight="false" outlineLevel="0" collapsed="false">
      <c r="H31" s="319"/>
      <c r="I31" s="325"/>
      <c r="J31" s="0" t="s">
        <v>226</v>
      </c>
      <c r="K31" s="0" t="n">
        <v>0.5</v>
      </c>
    </row>
    <row r="32" customFormat="false" ht="13" hidden="false" customHeight="false" outlineLevel="0" collapsed="false">
      <c r="H32" s="319"/>
      <c r="I32" s="326"/>
      <c r="J32" s="0" t="s">
        <v>188</v>
      </c>
      <c r="K32" s="0" t="n">
        <v>1</v>
      </c>
    </row>
    <row r="34" customFormat="false" ht="13" hidden="false" customHeight="false" outlineLevel="0" collapsed="false">
      <c r="H34" s="319" t="s">
        <v>494</v>
      </c>
      <c r="I34" s="327"/>
      <c r="J34" s="0" t="s">
        <v>43</v>
      </c>
      <c r="K34" s="0" t="n">
        <v>0</v>
      </c>
    </row>
    <row r="35" customFormat="false" ht="13" hidden="false" customHeight="false" outlineLevel="0" collapsed="false">
      <c r="H35" s="319"/>
      <c r="I35" s="324" t="s">
        <v>495</v>
      </c>
      <c r="J35" s="0" t="s">
        <v>496</v>
      </c>
      <c r="K35" s="0" t="n">
        <v>0.2</v>
      </c>
    </row>
    <row r="36" customFormat="false" ht="13" hidden="false" customHeight="false" outlineLevel="0" collapsed="false">
      <c r="H36" s="319"/>
      <c r="I36" s="325" t="s">
        <v>497</v>
      </c>
      <c r="J36" s="0" t="s">
        <v>112</v>
      </c>
      <c r="K36" s="0" t="n">
        <v>0.5</v>
      </c>
    </row>
    <row r="37" customFormat="false" ht="13" hidden="false" customHeight="false" outlineLevel="0" collapsed="false">
      <c r="H37" s="319"/>
      <c r="I37" s="326" t="s">
        <v>498</v>
      </c>
      <c r="J37" s="0" t="s">
        <v>499</v>
      </c>
      <c r="K37" s="0" t="n">
        <v>1</v>
      </c>
    </row>
    <row r="39" customFormat="false" ht="13" hidden="false" customHeight="false" outlineLevel="0" collapsed="false">
      <c r="H39" s="319" t="s">
        <v>500</v>
      </c>
      <c r="I39" s="327"/>
    </row>
    <row r="40" customFormat="false" ht="13" hidden="false" customHeight="false" outlineLevel="0" collapsed="false">
      <c r="H40" s="319"/>
      <c r="I40" s="324"/>
    </row>
    <row r="41" customFormat="false" ht="13" hidden="false" customHeight="false" outlineLevel="0" collapsed="false">
      <c r="H41" s="319"/>
      <c r="I41" s="325"/>
    </row>
    <row r="42" customFormat="false" ht="13" hidden="false" customHeight="false" outlineLevel="0" collapsed="false">
      <c r="H42" s="319"/>
      <c r="I42" s="326"/>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328" width="170.33"/>
    <col collapsed="false" customWidth="true" hidden="false" outlineLevel="0" max="1025" min="2" style="328" width="8.83"/>
  </cols>
  <sheetData>
    <row r="1" customFormat="false" ht="25" hidden="false" customHeight="false" outlineLevel="0" collapsed="false">
      <c r="A1" s="329" t="s">
        <v>501</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pt-PT</dc:language>
  <cp:lastModifiedBy/>
  <dcterms:modified xsi:type="dcterms:W3CDTF">2019-04-16T18:17:57Z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