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wz/Desktop/"/>
    </mc:Choice>
  </mc:AlternateContent>
  <xr:revisionPtr revIDLastSave="0" documentId="8_{550F3A34-DAB6-CF40-840B-21FA4D5703C6}" xr6:coauthVersionLast="45" xr6:coauthVersionMax="45" xr10:uidLastSave="{00000000-0000-0000-0000-000000000000}"/>
  <workbookProtection workbookAlgorithmName="SHA-512" workbookHashValue="EaBUmOqrQ7YL+SVfo/gY4XBWS0axT4vgLhlIOd5pE+3pJZeGQKVMi4QgUr2iNBFfPd1kcK1YDL8eq429Hr66vw==" workbookSaltValue="V8LVARj+W1FEDRDvjoyCWA==" workbookSpinCount="100000" lockStructure="1"/>
  <bookViews>
    <workbookView xWindow="0" yWindow="460" windowWidth="33600" windowHeight="20540" activeTab="1" xr2:uid="{00000000-000D-0000-FFFF-FFFF00000000}"/>
  </bookViews>
  <sheets>
    <sheet name="CUST DATA" sheetId="3" r:id="rId1"/>
    <sheet name="CUSTODIAL" sheetId="4" r:id="rId2"/>
    <sheet name="MSC DATA " sheetId="5" state="hidden" r:id="rId3"/>
    <sheet name="MSC STOCK" sheetId="6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4" l="1"/>
  <c r="C11" i="4" l="1"/>
  <c r="C12" i="4"/>
  <c r="C13" i="4"/>
  <c r="C14" i="4"/>
  <c r="C15" i="4"/>
  <c r="B44" i="6" l="1"/>
  <c r="C44" i="6"/>
  <c r="D44" i="6"/>
  <c r="E44" i="6"/>
  <c r="F44" i="6" s="1"/>
  <c r="B43" i="6"/>
  <c r="C43" i="6"/>
  <c r="D43" i="6"/>
  <c r="E43" i="6"/>
  <c r="F43" i="6" s="1"/>
  <c r="B42" i="6"/>
  <c r="C42" i="6"/>
  <c r="D42" i="6"/>
  <c r="E42" i="6"/>
  <c r="F42" i="6" s="1"/>
  <c r="B41" i="6"/>
  <c r="C41" i="6"/>
  <c r="D41" i="6"/>
  <c r="E41" i="6"/>
  <c r="F41" i="6" s="1"/>
  <c r="B40" i="6"/>
  <c r="C40" i="6"/>
  <c r="D40" i="6"/>
  <c r="E40" i="6"/>
  <c r="F40" i="6" s="1"/>
  <c r="B39" i="6"/>
  <c r="C39" i="6"/>
  <c r="D39" i="6"/>
  <c r="E39" i="6"/>
  <c r="F39" i="6" s="1"/>
  <c r="B38" i="6"/>
  <c r="C38" i="6"/>
  <c r="D38" i="6"/>
  <c r="E38" i="6"/>
  <c r="F38" i="6" s="1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2" i="6" l="1"/>
  <c r="D162" i="3" l="1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6" i="3"/>
  <c r="D15" i="3"/>
  <c r="D14" i="3"/>
  <c r="D13" i="3"/>
  <c r="D12" i="3"/>
  <c r="B7" i="6"/>
  <c r="E8" i="6"/>
  <c r="F8" i="6" s="1"/>
  <c r="E9" i="6"/>
  <c r="F9" i="6" s="1"/>
  <c r="E10" i="6"/>
  <c r="F10" i="6" s="1"/>
  <c r="E11" i="6"/>
  <c r="F11" i="6" s="1"/>
  <c r="E12" i="6"/>
  <c r="F12" i="6" s="1"/>
  <c r="E13" i="6"/>
  <c r="F13" i="6" s="1"/>
  <c r="E14" i="6"/>
  <c r="F14" i="6" s="1"/>
  <c r="E15" i="6"/>
  <c r="F15" i="6" s="1"/>
  <c r="E16" i="6"/>
  <c r="F16" i="6" s="1"/>
  <c r="E17" i="6"/>
  <c r="F17" i="6" s="1"/>
  <c r="E18" i="6"/>
  <c r="F18" i="6" s="1"/>
  <c r="E19" i="6"/>
  <c r="F19" i="6" s="1"/>
  <c r="E20" i="6"/>
  <c r="F20" i="6" s="1"/>
  <c r="E21" i="6"/>
  <c r="F21" i="6" s="1"/>
  <c r="E22" i="6"/>
  <c r="F22" i="6" s="1"/>
  <c r="E23" i="6"/>
  <c r="F23" i="6" s="1"/>
  <c r="E24" i="6"/>
  <c r="F24" i="6" s="1"/>
  <c r="E25" i="6"/>
  <c r="F25" i="6" s="1"/>
  <c r="E26" i="6"/>
  <c r="F26" i="6" s="1"/>
  <c r="E27" i="6"/>
  <c r="F27" i="6" s="1"/>
  <c r="E28" i="6"/>
  <c r="F28" i="6" s="1"/>
  <c r="E29" i="6"/>
  <c r="F29" i="6" s="1"/>
  <c r="E30" i="6"/>
  <c r="F30" i="6" s="1"/>
  <c r="E31" i="6"/>
  <c r="F31" i="6" s="1"/>
  <c r="E32" i="6"/>
  <c r="F32" i="6" s="1"/>
  <c r="E33" i="6"/>
  <c r="F33" i="6" s="1"/>
  <c r="E34" i="6"/>
  <c r="F34" i="6" s="1"/>
  <c r="E35" i="6"/>
  <c r="F35" i="6" s="1"/>
  <c r="E36" i="6"/>
  <c r="F36" i="6" s="1"/>
  <c r="E37" i="6"/>
  <c r="F37" i="6" s="1"/>
  <c r="E7" i="6"/>
  <c r="D3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7" i="6"/>
  <c r="E11" i="4" l="1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F19" i="4" s="1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26" i="4"/>
  <c r="F26" i="4" s="1"/>
  <c r="E27" i="4"/>
  <c r="F27" i="4" s="1"/>
  <c r="E28" i="4"/>
  <c r="F28" i="4" s="1"/>
  <c r="E29" i="4"/>
  <c r="F29" i="4" s="1"/>
  <c r="E30" i="4"/>
  <c r="F30" i="4" s="1"/>
  <c r="E31" i="4"/>
  <c r="F31" i="4" s="1"/>
  <c r="E32" i="4"/>
  <c r="F32" i="4" s="1"/>
  <c r="E33" i="4"/>
  <c r="F33" i="4" s="1"/>
  <c r="E34" i="4"/>
  <c r="F34" i="4" s="1"/>
  <c r="E35" i="4"/>
  <c r="F35" i="4" s="1"/>
  <c r="E36" i="4"/>
  <c r="F36" i="4" s="1"/>
  <c r="E37" i="4"/>
  <c r="F37" i="4" s="1"/>
  <c r="E38" i="4"/>
  <c r="F38" i="4" s="1"/>
  <c r="E39" i="4"/>
  <c r="F39" i="4" s="1"/>
  <c r="E40" i="4"/>
  <c r="F40" i="4" s="1"/>
  <c r="E41" i="4"/>
  <c r="F41" i="4" s="1"/>
  <c r="E42" i="4"/>
  <c r="F42" i="4" s="1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C3" i="4"/>
  <c r="B10" i="4"/>
  <c r="D10" i="4"/>
  <c r="E10" i="4" l="1"/>
  <c r="F10" i="4" s="1"/>
  <c r="F43" i="4" s="1"/>
  <c r="F7" i="6" l="1"/>
  <c r="F48" i="6" s="1"/>
</calcChain>
</file>

<file path=xl/sharedStrings.xml><?xml version="1.0" encoding="utf-8"?>
<sst xmlns="http://schemas.openxmlformats.org/spreadsheetml/2006/main" count="969" uniqueCount="741">
  <si>
    <t>ITEM DESCRIPTION</t>
  </si>
  <si>
    <t>PART NUMBER</t>
  </si>
  <si>
    <t>UNIT COST</t>
  </si>
  <si>
    <t>24in. Plastic Foam Block Fine Floor Sweep Flagged Polypropylene Fill - 1 EA</t>
  </si>
  <si>
    <t>RUB9B02GY</t>
  </si>
  <si>
    <t>CUST00</t>
  </si>
  <si>
    <t>EA</t>
  </si>
  <si>
    <t>36" Fine Floor Sweep</t>
  </si>
  <si>
    <t>9B13-00 BLA</t>
  </si>
  <si>
    <t>CUST01</t>
  </si>
  <si>
    <t>Corn Broom Warehouse 1 1/8 in. dia 2.9 cm Stained/Lacquered Handle</t>
  </si>
  <si>
    <t>RUB6383BL</t>
  </si>
  <si>
    <t>CUST02</t>
  </si>
  <si>
    <t>Duo-Sweep® 13 in. Warehouse Broom w/ 48 in. Metal Handle</t>
  </si>
  <si>
    <t>CSM3688314</t>
  </si>
  <si>
    <t>CUST03</t>
  </si>
  <si>
    <t>Handle 60in. Stirrup Quick-Change Wood - 1 EA</t>
  </si>
  <si>
    <t>HIL22652</t>
  </si>
  <si>
    <t>CUST04</t>
  </si>
  <si>
    <t>Handle 60in. Super Jaws Fiberglass - 1 EA</t>
  </si>
  <si>
    <t>HIL22711</t>
  </si>
  <si>
    <t>CUST05</t>
  </si>
  <si>
    <t xml:space="preserve">Handle 60in. Swivel Snap Wood - Dust Mop Frame - 1in. Diameter - 1 EA </t>
  </si>
  <si>
    <t>HIL22608</t>
  </si>
  <si>
    <t>CUST06</t>
  </si>
  <si>
    <t>Handle 60in. Wood Threaded 15/16in. Diameter - 1 EA</t>
  </si>
  <si>
    <t>CSM4027100</t>
  </si>
  <si>
    <t>CUST07</t>
  </si>
  <si>
    <t>Lobby Broom Polypropylene Fill</t>
  </si>
  <si>
    <t>RUB6374BK</t>
  </si>
  <si>
    <t>CUST08</t>
  </si>
  <si>
    <t>Wedge Mop Handle and Frame Wood Handle w/ Metal Frame - 1 EA</t>
  </si>
  <si>
    <t>RUBU110</t>
  </si>
  <si>
    <t>CUST09</t>
  </si>
  <si>
    <t>14 Quart Gray Round Bucket w/ Handle</t>
  </si>
  <si>
    <t>RUB2614GY</t>
  </si>
  <si>
    <t>CUST10</t>
  </si>
  <si>
    <t>22 Gallon Gray Untouchable® Round Container - 1 EA</t>
  </si>
  <si>
    <t>RUB3546GY</t>
  </si>
  <si>
    <t>CUST11</t>
  </si>
  <si>
    <t>2640 Brute Dolly - 2620 2632 2643 2655 Containers - 1 EA</t>
  </si>
  <si>
    <t>RUB2640BK</t>
  </si>
  <si>
    <t>CUST12</t>
  </si>
  <si>
    <t>28 Quart Deskside Recycling Container Medium w/ Universal Recycle Symbol - 1 EA</t>
  </si>
  <si>
    <t>RUB295673BL</t>
  </si>
  <si>
    <t>CUST13</t>
  </si>
  <si>
    <t>Beige 28 1/8 Quart Wastebasket - 1 EA</t>
  </si>
  <si>
    <t>RUB2956BG</t>
  </si>
  <si>
    <t>CUST14</t>
  </si>
  <si>
    <t>23 Gallon Slim Jim® w/ Venting Channels - Recycling - Blue</t>
  </si>
  <si>
    <t>RUB354007BL</t>
  </si>
  <si>
    <t>CUST216</t>
  </si>
  <si>
    <t>Slim Jim® Paper Recycling Top - Slim Jim® Containers - Blue</t>
  </si>
  <si>
    <t>RUB270388BL</t>
  </si>
  <si>
    <t>CUST217</t>
  </si>
  <si>
    <t>BRUTE® Rim Caddy - 2643 Containers</t>
  </si>
  <si>
    <t>RUB9W87YW</t>
  </si>
  <si>
    <t>CUST15</t>
  </si>
  <si>
    <t>2642 BRUTE Caddy Bag - 2632 2643 Containers</t>
  </si>
  <si>
    <t>rub2642YW</t>
  </si>
  <si>
    <t>CUST136</t>
  </si>
  <si>
    <t>Funnel Top Round fits 2947 3546 Containers - 1 EA</t>
  </si>
  <si>
    <t>RUB3548GY</t>
  </si>
  <si>
    <t>CUST16</t>
  </si>
  <si>
    <t xml:space="preserve">Baseboard Stripper - 12 - 19 oz. Cans </t>
  </si>
  <si>
    <t>HIL0113355</t>
  </si>
  <si>
    <t>CUST17</t>
  </si>
  <si>
    <t>Bleach 1 Gallon, 6/cs</t>
  </si>
  <si>
    <t>KIKBLEACH6</t>
  </si>
  <si>
    <t>CUST18</t>
  </si>
  <si>
    <t>CASE</t>
  </si>
  <si>
    <t>Carpet Pre-Spray</t>
  </si>
  <si>
    <t>HIL0081425</t>
  </si>
  <si>
    <t>CUST19</t>
  </si>
  <si>
    <t>Clorox® Fresh Scent Disinfecting Wipes 12 per case</t>
  </si>
  <si>
    <t>CLO01593</t>
  </si>
  <si>
    <t>CUST20</t>
  </si>
  <si>
    <t xml:space="preserve">Country Garden Air Freshner -  12 - 1 Quart Bottles </t>
  </si>
  <si>
    <t>HIL0101204</t>
  </si>
  <si>
    <t>CUST21</t>
  </si>
  <si>
    <t xml:space="preserve">Deep Action® - 4 - 1 Gallon Containers </t>
  </si>
  <si>
    <t>HIL0091806</t>
  </si>
  <si>
    <t>CUST22</t>
  </si>
  <si>
    <t xml:space="preserve">Defoamer II - 4 - 1 Gallon Containers </t>
  </si>
  <si>
    <t>HIL0018306</t>
  </si>
  <si>
    <t>CUST23</t>
  </si>
  <si>
    <t xml:space="preserve">Devastator® - 4 - 1 Gallon Containers </t>
  </si>
  <si>
    <t>HIL0014706</t>
  </si>
  <si>
    <t>CUST24</t>
  </si>
  <si>
    <t xml:space="preserve">Devastator® - 5 Gallon Bag-In-Box </t>
  </si>
  <si>
    <t>HIL0014707</t>
  </si>
  <si>
    <t>CUST25</t>
  </si>
  <si>
    <t xml:space="preserve">Double Down® - 6 - 32 oz. Bottles </t>
  </si>
  <si>
    <t>HIL0093285</t>
  </si>
  <si>
    <t>CUST26</t>
  </si>
  <si>
    <t xml:space="preserve">Explorer® - 1 - 5 Gallon Bag-In-Box </t>
  </si>
  <si>
    <t>HIL0053407</t>
  </si>
  <si>
    <t>CUST27</t>
  </si>
  <si>
    <t xml:space="preserve">Glass And Plastic Cleaner - 12 - 1 Quart Bottles </t>
  </si>
  <si>
    <t>HIL0100204</t>
  </si>
  <si>
    <t>CUST28</t>
  </si>
  <si>
    <t>GoJo® Pink &amp; Klean Skin Cleanser 800 mL 12 /cs</t>
  </si>
  <si>
    <t>GOJ912812</t>
  </si>
  <si>
    <t>CUST29</t>
  </si>
  <si>
    <t xml:space="preserve">Green Select® Bathroom Cleaner - 4 - 2.5 Liter Containers </t>
  </si>
  <si>
    <t>HIL0082925</t>
  </si>
  <si>
    <t>CUST30</t>
  </si>
  <si>
    <t>Green Select® Foaming Hand Soap - 4-1 Gallon Containers</t>
  </si>
  <si>
    <t>HIL0039006</t>
  </si>
  <si>
    <t>CUST31</t>
  </si>
  <si>
    <t xml:space="preserve">Green Select® Glass Cleaner - 4 - 2.5 Liter Containers </t>
  </si>
  <si>
    <t>HIL0082725</t>
  </si>
  <si>
    <t>CUST32</t>
  </si>
  <si>
    <t>Liquid Gum-Go®</t>
  </si>
  <si>
    <t>HIL0091204</t>
  </si>
  <si>
    <t>CUST33</t>
  </si>
  <si>
    <t xml:space="preserve">Hair &amp; Body Wash Gel - 4 - 1 Gallon Containers </t>
  </si>
  <si>
    <t>HIL0036406</t>
  </si>
  <si>
    <t>CUST34</t>
  </si>
  <si>
    <t xml:space="preserve">Heavy Duty Floor Cleaner - 4 - 2.5 Liter Containers </t>
  </si>
  <si>
    <t>HIL0080925</t>
  </si>
  <si>
    <t>CUST35</t>
  </si>
  <si>
    <t xml:space="preserve">Hil-Glo® -  4 - 1 Gallon Containers </t>
  </si>
  <si>
    <t>HIL0053306</t>
  </si>
  <si>
    <t>CUST36</t>
  </si>
  <si>
    <t xml:space="preserve">Lemon Odor Counteractant - 4 - 1 Gallon Containers </t>
  </si>
  <si>
    <t>HIL0018606</t>
  </si>
  <si>
    <t>CUST37</t>
  </si>
  <si>
    <t xml:space="preserve">Lustre-Mist® Furniture Polish - 12 - 18 oz. Cans </t>
  </si>
  <si>
    <t>HIL0103155</t>
  </si>
  <si>
    <t>CUST38</t>
  </si>
  <si>
    <t xml:space="preserve">Mandarin-Cranberry Premium Foam Soap - 6 - 14 oz. Pump Bottles </t>
  </si>
  <si>
    <t>HIL0039482</t>
  </si>
  <si>
    <t>CUST39</t>
  </si>
  <si>
    <t xml:space="preserve">Nutra Rinse - 6 - 1/2 Gallon Containers </t>
  </si>
  <si>
    <t>HIL0071522</t>
  </si>
  <si>
    <t>CUST40</t>
  </si>
  <si>
    <t xml:space="preserve">Nutra-Rinse® - 4 - 1 Gallon Containers </t>
  </si>
  <si>
    <t>HIL0021906</t>
  </si>
  <si>
    <t>CUST41</t>
  </si>
  <si>
    <t xml:space="preserve">Pre-Game® - 4 - 1 Gallon Containers </t>
  </si>
  <si>
    <t>HIL0045206</t>
  </si>
  <si>
    <t>CUST42</t>
  </si>
  <si>
    <t xml:space="preserve">Re-Juv-Nal® - 4 - 2.5 Liter Containers </t>
  </si>
  <si>
    <t>HIL0081625</t>
  </si>
  <si>
    <t>CUST43</t>
  </si>
  <si>
    <t xml:space="preserve">Seal 340® - 4 - 1 Gallon Containers </t>
  </si>
  <si>
    <t>HIL0034006</t>
  </si>
  <si>
    <t>CUST44</t>
  </si>
  <si>
    <t>Soap Lotion Hand w/Moisturizer 800ML</t>
  </si>
  <si>
    <t>RUB4013111</t>
  </si>
  <si>
    <t>CUST45</t>
  </si>
  <si>
    <t xml:space="preserve">Stainless Steel Cleaner &amp; Polish - Oil Based - 12 - 15 oz. Cans </t>
  </si>
  <si>
    <t>HIL0103455</t>
  </si>
  <si>
    <t>CUST46</t>
  </si>
  <si>
    <t xml:space="preserve">Super Hil-Tone® - 12 - 1 Quart Bottles </t>
  </si>
  <si>
    <t>HIL0101604</t>
  </si>
  <si>
    <t>CUST47</t>
  </si>
  <si>
    <t xml:space="preserve">Super Shine-All® - 4 - 1 Gallon Containers </t>
  </si>
  <si>
    <t>HIL0014006</t>
  </si>
  <si>
    <t>CUST48</t>
  </si>
  <si>
    <t xml:space="preserve">Super Shine-All® - 4 - 2.5 Liter Containers </t>
  </si>
  <si>
    <t>HIL0080825</t>
  </si>
  <si>
    <t>CUST49</t>
  </si>
  <si>
    <t xml:space="preserve">Suprox-D® - 4 - 2.5 Liter Containers </t>
  </si>
  <si>
    <t>HIL0083225</t>
  </si>
  <si>
    <t>CUST50</t>
  </si>
  <si>
    <t xml:space="preserve">Top Clean® - 1 - 5 Gallon Bag-In-Box </t>
  </si>
  <si>
    <t>HIL0014407</t>
  </si>
  <si>
    <t>CUST51</t>
  </si>
  <si>
    <t>Top Clean® - 4 - 2.5 Liter Containers</t>
  </si>
  <si>
    <t>HIL0081025</t>
  </si>
  <si>
    <t>CUST52</t>
  </si>
  <si>
    <t xml:space="preserve">Top Clean® 4 - 1 Gallon Containers </t>
  </si>
  <si>
    <t>HIL0014406</t>
  </si>
  <si>
    <t>CUST53</t>
  </si>
  <si>
    <t xml:space="preserve">Typhoon® - 4 - 2.5 Liter Containers </t>
  </si>
  <si>
    <t>HIL0082125</t>
  </si>
  <si>
    <t>CUST54</t>
  </si>
  <si>
    <t xml:space="preserve">Vindicator® + 4 - 2.5 Liter Containers </t>
  </si>
  <si>
    <t>HIL0080625</t>
  </si>
  <si>
    <t>CUST55</t>
  </si>
  <si>
    <t>Vinegar - 4 Gallons Per Case</t>
  </si>
  <si>
    <t>WLM09006B</t>
  </si>
  <si>
    <t>CUST56</t>
  </si>
  <si>
    <t>Frame Mop Dust 5in. x 24in. Swivel Snap Quick Change - 1 EA</t>
  </si>
  <si>
    <t>HIL52815</t>
  </si>
  <si>
    <t>CUST57</t>
  </si>
  <si>
    <t>Frame Mop Dust 5in. x 48in. Swivel Snap Quick Change - 1 EA</t>
  </si>
  <si>
    <t>HIL52819</t>
  </si>
  <si>
    <t>CUST58</t>
  </si>
  <si>
    <t>21in. Bowl Brush w/ Non-Scratching Bristles and Looped End</t>
  </si>
  <si>
    <t>CSM363300</t>
  </si>
  <si>
    <t>CUST59</t>
  </si>
  <si>
    <t xml:space="preserve">7-1/4" Putty Knife with 1-1/2" Carbon Steel Blade
</t>
  </si>
  <si>
    <t>13A674</t>
  </si>
  <si>
    <t>CUST60</t>
  </si>
  <si>
    <t>Aerosol FLYING INSECT KILLER II</t>
  </si>
  <si>
    <t>48LR73</t>
  </si>
  <si>
    <t>CUST61</t>
  </si>
  <si>
    <t xml:space="preserve">Affinity Manual Soap Dispenser 1.25 L Black with Hillyard Logo -  6 per case </t>
  </si>
  <si>
    <t>HIL22281</t>
  </si>
  <si>
    <t>CUST62</t>
  </si>
  <si>
    <t>Arsenal One PD Portable Dispensing Gun Kit</t>
  </si>
  <si>
    <t>HIL99705</t>
  </si>
  <si>
    <t>CUST63</t>
  </si>
  <si>
    <t>Big Jinx Roach &amp; Ant Killer, 14 oz.</t>
  </si>
  <si>
    <t>CLR296</t>
  </si>
  <si>
    <t>CUST64</t>
  </si>
  <si>
    <t>Bottle Carafe Poly 1 qt</t>
  </si>
  <si>
    <t>HIL31950</t>
  </si>
  <si>
    <t>CUST65</t>
  </si>
  <si>
    <t>BRUTE® 44 Gallon Gray Utility Container w/ Vent Channel</t>
  </si>
  <si>
    <t>RUB264360GY</t>
  </si>
  <si>
    <t>CUST66</t>
  </si>
  <si>
    <t xml:space="preserve">Bulk Foam Soap Dispenser - BLACK - 6 per case </t>
  </si>
  <si>
    <t>HIL22297</t>
  </si>
  <si>
    <t>CUST67</t>
  </si>
  <si>
    <t xml:space="preserve">Bulk Foam Soap Dispenser - WHITE - 6 per case </t>
  </si>
  <si>
    <t>HIL22296</t>
  </si>
  <si>
    <t>CUST68</t>
  </si>
  <si>
    <t>Chalk Anti-Dust-White</t>
  </si>
  <si>
    <t>BIN501402</t>
  </si>
  <si>
    <t>CUST69</t>
  </si>
  <si>
    <t>DISPENSER UNIVERSAL HWRT BLACK - 1 EA</t>
  </si>
  <si>
    <t>PAP306489</t>
  </si>
  <si>
    <t>CUST70</t>
  </si>
  <si>
    <t>Disposable Particulate Respirator - Face Mask pk 10</t>
  </si>
  <si>
    <t>4JF99</t>
  </si>
  <si>
    <t>CUST71</t>
  </si>
  <si>
    <t>Duster 23in. African Feather Duster - Brown Ostrich Feathers - 1 EA</t>
  </si>
  <si>
    <t>IMP4603</t>
  </si>
  <si>
    <t>CUST72</t>
  </si>
  <si>
    <t>Duster Lambswool Large</t>
  </si>
  <si>
    <t>CUST73</t>
  </si>
  <si>
    <t>Featherduster Lambswool 32in. to 60in.</t>
  </si>
  <si>
    <t>RADT88</t>
  </si>
  <si>
    <t>CUST74</t>
  </si>
  <si>
    <t>Dustpan Plastic</t>
  </si>
  <si>
    <t>CUST75</t>
  </si>
  <si>
    <t>Dustpan Short Handled</t>
  </si>
  <si>
    <t>CUST76</t>
  </si>
  <si>
    <t>Featherduster Lambswool 30in. to 42in. - 1 EA</t>
  </si>
  <si>
    <t>RADT82</t>
  </si>
  <si>
    <t>CUST77</t>
  </si>
  <si>
    <t>Floor Sign w/ Caution Wet Floor Imprint 2-Sided - Yellow - 1 EA</t>
  </si>
  <si>
    <t>RUB611277YW</t>
  </si>
  <si>
    <t>CUST78</t>
  </si>
  <si>
    <t xml:space="preserve">Hand sprayer feeder </t>
  </si>
  <si>
    <t>CUST79</t>
  </si>
  <si>
    <t xml:space="preserve">Hot Shot No-Pest Strip2 (HG-5580) (1 CT) </t>
  </si>
  <si>
    <t>B0019BK8AG</t>
  </si>
  <si>
    <t>CUST80</t>
  </si>
  <si>
    <t xml:space="preserve">Jet Force Wasp &amp; Hornet Killer - 1 EA </t>
  </si>
  <si>
    <t>CLR005</t>
  </si>
  <si>
    <t>CUST81</t>
  </si>
  <si>
    <t xml:space="preserve">Kraft Waxed Paper Liners w/ gusset-wax finish. -  1 CS </t>
  </si>
  <si>
    <t>HOS260</t>
  </si>
  <si>
    <t>CUST82</t>
  </si>
  <si>
    <t>Lobby Pro® Upright Dust Pan - 1 EA</t>
  </si>
  <si>
    <t>RUB2531BK</t>
  </si>
  <si>
    <t>CUST83</t>
  </si>
  <si>
    <t>Mouse Trap</t>
  </si>
  <si>
    <t>3LMN7</t>
  </si>
  <si>
    <t>CUST84</t>
  </si>
  <si>
    <t>Ocean Mist 10/pk Urinal Deodorizer Screen WAVE 3D</t>
  </si>
  <si>
    <t>CUST85</t>
  </si>
  <si>
    <t>BOX</t>
  </si>
  <si>
    <t>OFF Deep Woods</t>
  </si>
  <si>
    <t>SCJW 611081</t>
  </si>
  <si>
    <t>CUST86</t>
  </si>
  <si>
    <t>Quartet® Chalkboard Eraser 5 x 2 x 1 - 1 EA</t>
  </si>
  <si>
    <t>QRT804526</t>
  </si>
  <si>
    <t>CUST87</t>
  </si>
  <si>
    <t>Reclaimed Huck Towels - 25 lb Case Blue</t>
  </si>
  <si>
    <t>MED2040</t>
  </si>
  <si>
    <t>CUST88</t>
  </si>
  <si>
    <t>LB</t>
  </si>
  <si>
    <t>Safety Scraper Replacement Blades 100 /box - 1 EA</t>
  </si>
  <si>
    <t>UNGSRB30</t>
  </si>
  <si>
    <t>CUST89</t>
  </si>
  <si>
    <t>Safety Scraper w/ Unique Locking System -1 EA</t>
  </si>
  <si>
    <t>UNGSR500</t>
  </si>
  <si>
    <t>CUST90</t>
  </si>
  <si>
    <t xml:space="preserve">Single 9in. Jumbo Roll Tissue Dispenser - 1 EA </t>
  </si>
  <si>
    <t>VDCAE42V</t>
  </si>
  <si>
    <t>CUST91</t>
  </si>
  <si>
    <t>single roll 9" tissue dispencer</t>
  </si>
  <si>
    <t>T42519</t>
  </si>
  <si>
    <t>CUST92</t>
  </si>
  <si>
    <t>Snow Shovel - 1 EA</t>
  </si>
  <si>
    <t>CUST93</t>
  </si>
  <si>
    <t>Sponge 74 C Scotch-BriteTM Medium Duty Scrub Sponge - 20 PER CASE</t>
  </si>
  <si>
    <t>MIN61500110376</t>
  </si>
  <si>
    <t>CUST94</t>
  </si>
  <si>
    <t>Tampon</t>
  </si>
  <si>
    <t>CUST95</t>
  </si>
  <si>
    <t>Trident Specialty Microfiber Glass Cloth - Blue</t>
  </si>
  <si>
    <t>HIL20023</t>
  </si>
  <si>
    <t>CUST96</t>
  </si>
  <si>
    <t>PK</t>
  </si>
  <si>
    <t>Trigger Sprayer w/ 10in. Tube and 28mm Neck General Purpose - White - 1 EA</t>
  </si>
  <si>
    <t>HIL26011</t>
  </si>
  <si>
    <t>CUST97</t>
  </si>
  <si>
    <t>Vector 960 Fruit Fly Traps-12 Traps</t>
  </si>
  <si>
    <t>B008ZVMXLK</t>
  </si>
  <si>
    <t>CUST98</t>
  </si>
  <si>
    <t>WaveBrake® 44 Qt Down Press Combo Mop Bucket and Wringer - 1 EA</t>
  </si>
  <si>
    <t>RUB757688YW</t>
  </si>
  <si>
    <t>CUST99</t>
  </si>
  <si>
    <t>Disposable Gloves Nitrile 2XL</t>
  </si>
  <si>
    <t>3NFC8</t>
  </si>
  <si>
    <t>CUST100</t>
  </si>
  <si>
    <t xml:space="preserve">Exam Gloves Large - 100/Box, 10/Case </t>
  </si>
  <si>
    <t>HIL30522</t>
  </si>
  <si>
    <t>CUST101</t>
  </si>
  <si>
    <t xml:space="preserve">Exam Gloves Medium - 100/Box, 10/Case </t>
  </si>
  <si>
    <t>HIL30521</t>
  </si>
  <si>
    <t>CUST102</t>
  </si>
  <si>
    <t xml:space="preserve">Exam Gloves Xlarge - 100/Box, 10/Case </t>
  </si>
  <si>
    <t>HIL30523</t>
  </si>
  <si>
    <t>CUST103</t>
  </si>
  <si>
    <t>Glove Butyl Med</t>
  </si>
  <si>
    <t>CUST104</t>
  </si>
  <si>
    <t>Glove Surgical Large</t>
  </si>
  <si>
    <t>CUST105</t>
  </si>
  <si>
    <t>Glove Surgical Med</t>
  </si>
  <si>
    <t>CUST106</t>
  </si>
  <si>
    <t>Natural/Black Knit Gloves</t>
  </si>
  <si>
    <t>CUST107</t>
  </si>
  <si>
    <t>PAIR</t>
  </si>
  <si>
    <t>Label Ready to use #144 Top Clean</t>
  </si>
  <si>
    <t>HIL31144</t>
  </si>
  <si>
    <t>CUST108</t>
  </si>
  <si>
    <t>Label Ready to use #215 SUPER HIL-TONE</t>
  </si>
  <si>
    <t>HIL31215</t>
  </si>
  <si>
    <t>CUST109</t>
  </si>
  <si>
    <t>Label Ready to use #219 NUTRA-RINSE</t>
  </si>
  <si>
    <t>HIL31219</t>
  </si>
  <si>
    <t>CUST110</t>
  </si>
  <si>
    <t>Label Ready to use #808 Arsenal® SUPER SHINE-ALL</t>
  </si>
  <si>
    <t>HIL31603</t>
  </si>
  <si>
    <t>CUST111</t>
  </si>
  <si>
    <t>Label Ready to use #809 Arsenal® HEAVY DUTY FLOOR CLEANER</t>
  </si>
  <si>
    <t>HIL31609</t>
  </si>
  <si>
    <t>CUST112</t>
  </si>
  <si>
    <t>Label Ready to use Arsenal® #804 COUNNTRY GARDEN AIR FRESHENER</t>
  </si>
  <si>
    <t>HIL31623</t>
  </si>
  <si>
    <t>CUST113</t>
  </si>
  <si>
    <t>Label Ready to use Arsenal® #806 VINDICATOR+</t>
  </si>
  <si>
    <t>HIL31625</t>
  </si>
  <si>
    <t>CUST114</t>
  </si>
  <si>
    <t>Label Ready to use Arsenal® #816 RE-JUV-NAL</t>
  </si>
  <si>
    <t>HIL31616</t>
  </si>
  <si>
    <t>CUST115</t>
  </si>
  <si>
    <t>Label Ready to use Arsenal® #821 TYPHOON</t>
  </si>
  <si>
    <t>HIL31821</t>
  </si>
  <si>
    <t>CUST116</t>
  </si>
  <si>
    <t>Label Ready to use Arsenal® #827 GLASS CLEANER GREEN SELECT</t>
  </si>
  <si>
    <t>HIL31827</t>
  </si>
  <si>
    <t>CUST117</t>
  </si>
  <si>
    <t>Label Ready to use Arsenal® #829 BATHROOM CLEANER GREEN SELECT</t>
  </si>
  <si>
    <t>HIL31829</t>
  </si>
  <si>
    <t>CUST118</t>
  </si>
  <si>
    <t>Label Ready-to-use #918 DEEP ACTION</t>
  </si>
  <si>
    <t>HIL31918</t>
  </si>
  <si>
    <t>CUST119</t>
  </si>
  <si>
    <t>RTU Label- Arsenal 832 Suprox - D</t>
  </si>
  <si>
    <t>HIL31832</t>
  </si>
  <si>
    <t>CUST120</t>
  </si>
  <si>
    <t>Bag Red Liners</t>
  </si>
  <si>
    <t>CUST121</t>
  </si>
  <si>
    <t>DuraTuff Liners 60 gal., 38x58, 0.97 MIL - Black, 100/CS</t>
  </si>
  <si>
    <t>LL3860100K</t>
  </si>
  <si>
    <t>CUST122</t>
  </si>
  <si>
    <t>Payload Liners 56 gal., 43x48, 1.7 MIL - Black, 100/CS</t>
  </si>
  <si>
    <t>LR4348170K</t>
  </si>
  <si>
    <t>CUST123</t>
  </si>
  <si>
    <t>Stellar Liners 60 gal., 38x60, 14 MIC - Natural, 200/CS</t>
  </si>
  <si>
    <t>LH386014N</t>
  </si>
  <si>
    <t>CUST124</t>
  </si>
  <si>
    <t>Verde Liners 12-16 gal., 24x33, 6 MIC - Natural, 1,000/CS</t>
  </si>
  <si>
    <t>LHV24338N</t>
  </si>
  <si>
    <t>CUST125</t>
  </si>
  <si>
    <t>Verde Liners 33 gal., 33x40, 9 MIC - Natural, 500/CS</t>
  </si>
  <si>
    <t>LHV334011N</t>
  </si>
  <si>
    <t>CUST126</t>
  </si>
  <si>
    <t>24oz Rayon Utility Wax Mops White - Narrow Band - 1 EA</t>
  </si>
  <si>
    <t>HIL24543</t>
  </si>
  <si>
    <t>CUST127</t>
  </si>
  <si>
    <t>Bowl Mop w/ Full Head - 1 EA</t>
  </si>
  <si>
    <t>HIL20411</t>
  </si>
  <si>
    <t>CUST128</t>
  </si>
  <si>
    <t>Mop 5in. x 24in. Infinity Twist Cotton Dust Mop - Blue - 1 EA</t>
  </si>
  <si>
    <t>HIL53404</t>
  </si>
  <si>
    <t>CUST129</t>
  </si>
  <si>
    <t>Mop 5in. x 60in. Infinity Twist Cotton Dust Mop - Blue - 1 EA</t>
  </si>
  <si>
    <t>HIL53409</t>
  </si>
  <si>
    <t>CUST130</t>
  </si>
  <si>
    <t>Mop Dust 5in. x 60in. Infinity Twist- White - 1 EA</t>
  </si>
  <si>
    <t>HIL52820</t>
  </si>
  <si>
    <t>CUST131</t>
  </si>
  <si>
    <t>Mop Fasttrack Finish Narrow Band Head Medium-Blue &amp; White - 1 EA</t>
  </si>
  <si>
    <t>HIL24011</t>
  </si>
  <si>
    <t>CUST132</t>
  </si>
  <si>
    <t>Mop Wet 12 oz Rayon Utility Wax - White - Wide Band - 1 EA</t>
  </si>
  <si>
    <t>HIL24516</t>
  </si>
  <si>
    <t>CUST133</t>
  </si>
  <si>
    <t>Mop Wet Aggressor Loop Mop White -Large</t>
  </si>
  <si>
    <t>HIL24992</t>
  </si>
  <si>
    <t>CUST134</t>
  </si>
  <si>
    <t>Mop Wet Super Crown Blue-Large- Wide Band -1 EA</t>
  </si>
  <si>
    <t>HIL24987</t>
  </si>
  <si>
    <t>CUST135</t>
  </si>
  <si>
    <t>A-Gressive® Staining &amp; Mark Remover 24 Pads /cs</t>
  </si>
  <si>
    <t>HIL30312</t>
  </si>
  <si>
    <t>CUST137</t>
  </si>
  <si>
    <t xml:space="preserve">Black Heavy Duty Strip Pads 20" - 20" Pad - 5 Per Case </t>
  </si>
  <si>
    <t>HIL42920</t>
  </si>
  <si>
    <t>CUST138</t>
  </si>
  <si>
    <t xml:space="preserve">Black Strip Pads - 20" Pad - 5 Per Case </t>
  </si>
  <si>
    <t>HIL42720</t>
  </si>
  <si>
    <t>CUST139</t>
  </si>
  <si>
    <t xml:space="preserve">Champagne Burnish Pads - 20" Pad - 5 Per Case </t>
  </si>
  <si>
    <t>HIL44020</t>
  </si>
  <si>
    <t>CUST140</t>
  </si>
  <si>
    <t>Easer Burnish Pads 20"</t>
  </si>
  <si>
    <t>5ND30</t>
  </si>
  <si>
    <t>CUST141</t>
  </si>
  <si>
    <t>Green Nylon Scouring Pad</t>
  </si>
  <si>
    <t>2NTG8</t>
  </si>
  <si>
    <t>CUST142</t>
  </si>
  <si>
    <t>EACH</t>
  </si>
  <si>
    <t xml:space="preserve">Green Scrub Pads - 20" Pad - 5 Per Case </t>
  </si>
  <si>
    <t>HIL42820</t>
  </si>
  <si>
    <t>CUST143</t>
  </si>
  <si>
    <t>High Productivity Pad 7300, 20" - 1 EA</t>
  </si>
  <si>
    <t>MIN61500014891</t>
  </si>
  <si>
    <t>CUST144</t>
  </si>
  <si>
    <t xml:space="preserve">Natural Extreme Burnish Pads 20" - 20" Pad - 5 Per Case </t>
  </si>
  <si>
    <t>HIL42120</t>
  </si>
  <si>
    <t>CUST145</t>
  </si>
  <si>
    <t>Pad 41 Utility - Brown</t>
  </si>
  <si>
    <t>HIL29960</t>
  </si>
  <si>
    <t>CUST146</t>
  </si>
  <si>
    <t xml:space="preserve">Pad 41 Utility- Black </t>
  </si>
  <si>
    <t>HIL29957</t>
  </si>
  <si>
    <t>CUST147</t>
  </si>
  <si>
    <t>Pad 4170 Utility Swivel Holder w/ Pads - 1 EA</t>
  </si>
  <si>
    <t>HIL29961</t>
  </si>
  <si>
    <t>CUST148</t>
  </si>
  <si>
    <t>White light duty utility pad 4.5"x10"</t>
  </si>
  <si>
    <t>HIL29959</t>
  </si>
  <si>
    <t>CUST149</t>
  </si>
  <si>
    <t xml:space="preserve">White Polish Pads 20" - 20" Pad - 5 Per Case </t>
  </si>
  <si>
    <t>HIL42020</t>
  </si>
  <si>
    <t>CUST150</t>
  </si>
  <si>
    <t>WHITE Super Polish Pads 17"</t>
  </si>
  <si>
    <t>61-5000-3595-3</t>
  </si>
  <si>
    <t>CUST151</t>
  </si>
  <si>
    <t>Bathroom Tissue, 3.3"x 1000', Acclaim, 2-Ply, Jumbo Jr. (RPJRT-2-PREM)</t>
  </si>
  <si>
    <t>RPJRT-2-PREM</t>
  </si>
  <si>
    <t>CUST152</t>
  </si>
  <si>
    <t>Bathroom Tissue, 4.00"x 4.05", Envision, 2-Ply, Embossed</t>
  </si>
  <si>
    <t>GP19880</t>
  </si>
  <si>
    <t>CUST153</t>
  </si>
  <si>
    <t>Multifold Paper Towels, 9.2"x 9.4", Envision</t>
  </si>
  <si>
    <t>GP24590</t>
  </si>
  <si>
    <t>CUST154</t>
  </si>
  <si>
    <t>Roll Towel, 10"x 800', High Pipe Capacity, enMotion PAC</t>
  </si>
  <si>
    <t>GP89480</t>
  </si>
  <si>
    <t>CUST155</t>
  </si>
  <si>
    <t>Roll Towel, 7.875"x 800', 2" Core, Acclaim, Hardwound</t>
  </si>
  <si>
    <t>GP26602</t>
  </si>
  <si>
    <t>CUST156</t>
  </si>
  <si>
    <t>Sensor Filter Bag Pack 10/pkg 25/cs #5300</t>
  </si>
  <si>
    <t>WIN86000500</t>
  </si>
  <si>
    <t>CUST157</t>
  </si>
  <si>
    <t>PK 10</t>
  </si>
  <si>
    <t>Sensor Upright Vacuum - 1 EA</t>
  </si>
  <si>
    <t>WIN10120700</t>
  </si>
  <si>
    <t>CUST158</t>
  </si>
  <si>
    <t>LOCATION</t>
  </si>
  <si>
    <t>ITEM</t>
  </si>
  <si>
    <t>UNIT</t>
  </si>
  <si>
    <t xml:space="preserve">LOCATION </t>
  </si>
  <si>
    <t>UOM</t>
  </si>
  <si>
    <t>QT</t>
  </si>
  <si>
    <t>TOTAL COST</t>
  </si>
  <si>
    <t>RECEIVED</t>
  </si>
  <si>
    <t>BACK ORDER</t>
  </si>
  <si>
    <t>LOCATION #</t>
  </si>
  <si>
    <t xml:space="preserve"> $-  </t>
  </si>
  <si>
    <t>DATE</t>
  </si>
  <si>
    <t>WO #</t>
  </si>
  <si>
    <t>Requested</t>
  </si>
  <si>
    <t>Property</t>
  </si>
  <si>
    <t>Job Description:</t>
  </si>
  <si>
    <t>Pick up Date:</t>
  </si>
  <si>
    <t>CUSTODIAL SUPPLIES</t>
  </si>
  <si>
    <t>BUILDING</t>
  </si>
  <si>
    <t>CUSTODIAL WORKORDER</t>
  </si>
  <si>
    <t>AB Ecology &amp; Conservation Complex</t>
  </si>
  <si>
    <t>Alumni House</t>
  </si>
  <si>
    <t>Arts Administration Building</t>
  </si>
  <si>
    <t>Bellerive Hall</t>
  </si>
  <si>
    <t>Benton Hall</t>
  </si>
  <si>
    <t>BMT Performing Arts Center (PAC)</t>
  </si>
  <si>
    <t>Anheuser-Busch Hall</t>
  </si>
  <si>
    <t>Campus Police Building</t>
  </si>
  <si>
    <t>Clark Hall</t>
  </si>
  <si>
    <t xml:space="preserve">E. Desmond Lee TLC </t>
  </si>
  <si>
    <t>Education Administration Building</t>
  </si>
  <si>
    <t>Express Scripts Hall</t>
  </si>
  <si>
    <t>Fine Arts Building</t>
  </si>
  <si>
    <t>Innovative Technology Building</t>
  </si>
  <si>
    <t>JC Penny Building</t>
  </si>
  <si>
    <t>Kathy J. Weinman Advocacy Center</t>
  </si>
  <si>
    <t>KWMU Grand Center</t>
  </si>
  <si>
    <t>La Gras</t>
  </si>
  <si>
    <t>Lucas Hall</t>
  </si>
  <si>
    <t>Mansion Hill Condos</t>
  </si>
  <si>
    <t>Marillac</t>
  </si>
  <si>
    <t>Mark Twain Athletic Center</t>
  </si>
  <si>
    <t>Millennium Student Center</t>
  </si>
  <si>
    <t>MSC Garage North</t>
  </si>
  <si>
    <t>MSC Garage South</t>
  </si>
  <si>
    <t>Music Building</t>
  </si>
  <si>
    <t>Nursing Administration Building</t>
  </si>
  <si>
    <t>Oak Hall</t>
  </si>
  <si>
    <t>Patient Care Center</t>
  </si>
  <si>
    <t>Provincial House</t>
  </si>
  <si>
    <t>Recreation &amp; Wellness Center</t>
  </si>
  <si>
    <t>Regional Center for Education &amp; Work</t>
  </si>
  <si>
    <t>Research Building</t>
  </si>
  <si>
    <t>Sassin Building</t>
  </si>
  <si>
    <t>Science Learning Building</t>
  </si>
  <si>
    <t>Sculpture &amp; Ceramics Annex</t>
  </si>
  <si>
    <t>Seton Center Hall</t>
  </si>
  <si>
    <t>Social Sciences &amp; Business Building</t>
  </si>
  <si>
    <t>South Campus Classroom Building</t>
  </si>
  <si>
    <t>South Campus Computer Building</t>
  </si>
  <si>
    <t>South Campus Garage</t>
  </si>
  <si>
    <t>St. Louis Mercantile Library</t>
  </si>
  <si>
    <t>Stadler Hall</t>
  </si>
  <si>
    <t>Thomas Jefferson library</t>
  </si>
  <si>
    <t>UMSL Postal Services</t>
  </si>
  <si>
    <t>Villa Building</t>
  </si>
  <si>
    <t>Ward E. Barns Building</t>
  </si>
  <si>
    <t>West Drive Garage South</t>
  </si>
  <si>
    <t>WLC Center for Nanoscience</t>
  </si>
  <si>
    <t>Woods Hall</t>
  </si>
  <si>
    <t>TOTAL:</t>
  </si>
  <si>
    <t>Supervisor:</t>
  </si>
  <si>
    <t>Order Completed:</t>
  </si>
  <si>
    <t>Completed by:</t>
  </si>
  <si>
    <t>Muller Industries - 1/4" Wrot Copper Pipe 45 Elbow</t>
  </si>
  <si>
    <t>5A0304</t>
  </si>
  <si>
    <t>Muller Industries - 1/4" Wrot Copper Pipe 90 Elbow</t>
  </si>
  <si>
    <t>5A0305</t>
  </si>
  <si>
    <t>5A0412</t>
  </si>
  <si>
    <t>Muller Industries - 1/2" Wrot Copper Pipe Adapter C x F</t>
  </si>
  <si>
    <t>5A0420</t>
  </si>
  <si>
    <t>Muller Industries - 1/2" Wrot Copper Pipe Adapter C x M</t>
  </si>
  <si>
    <t>5A0422</t>
  </si>
  <si>
    <t>Muller Industries - 1" Wrot Copper Pipe Tube Cap</t>
  </si>
  <si>
    <t>5A0601</t>
  </si>
  <si>
    <t>Muller Industries - 3/4" Wrot Copper Pipe 90 Street Elbow</t>
  </si>
  <si>
    <t>5A0606</t>
  </si>
  <si>
    <t>Muller Industries - 3/4" Wrot Copper Pipe Union C x C</t>
  </si>
  <si>
    <t>5A0612</t>
  </si>
  <si>
    <t>Muller Industries 1-1/4" Wrot Copper Pipe Union C x C</t>
  </si>
  <si>
    <t>5A0811</t>
  </si>
  <si>
    <t>Apollo - 3/4 Pipe, Standard Port Bronze Standard Ball Valve</t>
  </si>
  <si>
    <t>5B0308</t>
  </si>
  <si>
    <t>Value Collection - Size 1/4" Class 150, Malleable Iron Black Pipe 90 Elbow</t>
  </si>
  <si>
    <t>6A0305</t>
  </si>
  <si>
    <t>Value Collection - Schedule 40, 1/4" Diam x 1-1/2" Long Steel Black Pipe Nipple</t>
  </si>
  <si>
    <t>6A0308</t>
  </si>
  <si>
    <t>Value Collection 40, 1/4" Diam x 2" Long Steel Black Pipe Nipple</t>
  </si>
  <si>
    <t>6A0309</t>
  </si>
  <si>
    <t xml:space="preserve">Value Collection - Size 3/8", Class 150, Malleable Iron Black Pipe Union </t>
  </si>
  <si>
    <t>6A0407</t>
  </si>
  <si>
    <t>Value Collection - Schedule 40, 1/2" Diam x 6" Long Steel Black Piple Nipple</t>
  </si>
  <si>
    <t>6A0517</t>
  </si>
  <si>
    <t>Value Collection - Size 3/4" Class 150, Malleable Iron Black Pipe Square Plug</t>
  </si>
  <si>
    <t>6A0602</t>
  </si>
  <si>
    <t xml:space="preserve">Value Collection - Size 3/4" Class 150, Malleable Iron Black Pipe Coupling </t>
  </si>
  <si>
    <t>6A0603</t>
  </si>
  <si>
    <t>Value Collection - Size 3/4" Class 150, Malleable Iron Black Pipe Union</t>
  </si>
  <si>
    <t>6A0607</t>
  </si>
  <si>
    <t>Value Collection - Schedule 40, 3/4" Diam x 2" Long Steel Black Pipe Nipple</t>
  </si>
  <si>
    <t>6A0609</t>
  </si>
  <si>
    <t>Value Collection - Schedule 40, 3/4" Diam x 3" Long Steel Black Pipe Nipple</t>
  </si>
  <si>
    <t>6A0611</t>
  </si>
  <si>
    <t>B &amp; K Mueller - Schedule 40, 3/4" Diam 5-1/2" Long Steel Black Pipe Nipple</t>
  </si>
  <si>
    <t>6A0616</t>
  </si>
  <si>
    <t>Value Collection - Schedule 40, 3/4" Diam x 6" Long Steel Black Pipe Nipple</t>
  </si>
  <si>
    <t>6A0617</t>
  </si>
  <si>
    <t>Value Collection - Size 1", Class 150, Malleable Iron Black Pipe Tee</t>
  </si>
  <si>
    <t>6A0706</t>
  </si>
  <si>
    <t>Value Collection - Schedule 40, 1" Diam x 3" Long Steel Black Pipe Nipple</t>
  </si>
  <si>
    <t>6A0711</t>
  </si>
  <si>
    <t>B &amp; K Mueller - Size 1-1/2", Class 150, Malleable Iron Black Pipe Coupling</t>
  </si>
  <si>
    <t>6A0903</t>
  </si>
  <si>
    <t>Value Collection - Size 1-1/2", Class 150, Malleable Iron Black Pipe Tee</t>
  </si>
  <si>
    <t>6A0906</t>
  </si>
  <si>
    <t>Value Collection - Size 2", Class 150, Malleable Iron Black Pipe 90 Elbow</t>
  </si>
  <si>
    <t>6B0205</t>
  </si>
  <si>
    <t>Value Collection - Size 1/2" Class 150, Malleable Iron Black Pipe 90 Street Elbow</t>
  </si>
  <si>
    <t>6B0408</t>
  </si>
  <si>
    <t>Value Collection - Size 1", Class 150, Malleable iron Black Pipe 90 Street Elbow</t>
  </si>
  <si>
    <t>6B0412</t>
  </si>
  <si>
    <t>2 1/2 x 1 Bell Reducers</t>
  </si>
  <si>
    <t>6B0605</t>
  </si>
  <si>
    <t>Value Collection - Size 1/2 x 1/8", Class 150, Malleable Iron Black Pipe Hex Bushing</t>
  </si>
  <si>
    <t>6B0607</t>
  </si>
  <si>
    <t>B &amp; K Mueller - Size 1/2 x 1/8", Class 150, Malleable Iron Black Pipe Hex Bushing</t>
  </si>
  <si>
    <t>6B0610</t>
  </si>
  <si>
    <t>Value Collection - Size 1/2 x 1/4", Class 150, Malleable Iron Black Pipe Hex Bushing</t>
  </si>
  <si>
    <t>6B0611</t>
  </si>
  <si>
    <t>Made in USA - Class 150, 3/4 x 1/8" Galvanized Pipe Hex Bushing</t>
  </si>
  <si>
    <t>6B0613</t>
  </si>
  <si>
    <t>Oatey - 3" Pipe Mechanical Plug</t>
  </si>
  <si>
    <t>6C0409</t>
  </si>
  <si>
    <t>Federal Process - 1-1/4 Outside Diameter, 17 Gauge, S Trap with Floor Pipe- Chrom</t>
  </si>
  <si>
    <t>6D0302</t>
  </si>
  <si>
    <t>3M - 3/4" x 66', Black Vinyl Electrical Tape - Series 33+</t>
  </si>
  <si>
    <t>7A0301</t>
  </si>
  <si>
    <t>3M - 3/4" x 66', Red Vinyl Electrical Tape</t>
  </si>
  <si>
    <t>7A0302</t>
  </si>
  <si>
    <t>3M - 3/4" x 66', Green Vinyl Electrical Tape</t>
  </si>
  <si>
    <t>7A0303</t>
  </si>
  <si>
    <t>3M - 2" x 55m Siver Duct Tape - 8.1 mil, Rubber Adhesive</t>
  </si>
  <si>
    <t>7A0401</t>
  </si>
  <si>
    <t>Duracell - Size C, Alkaline, 12 Pack</t>
  </si>
  <si>
    <t>7A0408</t>
  </si>
  <si>
    <t>Duracell - Size AAA, Alkaline 24 Pack</t>
  </si>
  <si>
    <t>7A0410</t>
  </si>
  <si>
    <t>Duracell - Size 9V, Alkaline Standard Battery</t>
  </si>
  <si>
    <t>7A0411</t>
  </si>
  <si>
    <t>3M - 3/4" x 66', Orange Vinyl Electrical Tape</t>
  </si>
  <si>
    <t>7B0202</t>
  </si>
  <si>
    <t>Oatey - Putty Plumber's Putty</t>
  </si>
  <si>
    <t>7B0607</t>
  </si>
  <si>
    <t>UMSL STOREROOM STOCK REORDER FORM</t>
  </si>
  <si>
    <t xml:space="preserve">Requested By: </t>
  </si>
  <si>
    <t>Deliver To: Storeroom</t>
  </si>
  <si>
    <t>Quantity</t>
  </si>
  <si>
    <t>Unit</t>
  </si>
  <si>
    <t>Item</t>
  </si>
  <si>
    <t>Reference #</t>
  </si>
  <si>
    <t>Unit Cost</t>
  </si>
  <si>
    <t>Total Cost</t>
  </si>
  <si>
    <t>Received</t>
  </si>
  <si>
    <t>Back Order</t>
  </si>
  <si>
    <t>Storeroom Location</t>
  </si>
  <si>
    <t>Vendor:</t>
  </si>
  <si>
    <t>Show-Me Shop #:</t>
  </si>
  <si>
    <t>Received By: _________________________</t>
  </si>
  <si>
    <t xml:space="preserve">Phone: </t>
  </si>
  <si>
    <t>Credit Card: _____________________</t>
  </si>
  <si>
    <t>Date Received: _______________________</t>
  </si>
  <si>
    <t xml:space="preserve">Date Ordered: </t>
  </si>
  <si>
    <t>Work Order: ____________________</t>
  </si>
  <si>
    <t>Supervisor: ___________________________</t>
  </si>
  <si>
    <t xml:space="preserve">Date:  </t>
  </si>
  <si>
    <t>UMSL CUSTODIAL RESTOCK ORDER</t>
  </si>
  <si>
    <t>Mueller Industries - 3/8 x 1/4" Wrot Copper Pipe Adapter - C x F, Solder Joint</t>
  </si>
  <si>
    <t>5A0314</t>
  </si>
  <si>
    <t>Mueller Industries - 3/8" Wrot Copper Pipe Adapter - C X M, Solder Joint</t>
  </si>
  <si>
    <t>Mueller Industries - 3/4" Wrot Copper Pipe 90 Elbow - C x C, Solder Joint</t>
  </si>
  <si>
    <t>5A0605</t>
  </si>
  <si>
    <t>Mueller Industries - 1"  Wrot Copper Pipe 45 Elbow - FTG x C Solder Joint</t>
  </si>
  <si>
    <t>Mueller Industires - 1-1/4" Wrot Cop[er Pipe Coupling with Rolled Stop - C x C, Solder Joint</t>
  </si>
  <si>
    <t>5A0802</t>
  </si>
  <si>
    <t>Mueller Industries - 1-1/4" Wrot Copper Pipe 90 Street Elbow - FTG x C, Solder Joint</t>
  </si>
  <si>
    <t>5A0806</t>
  </si>
  <si>
    <t>Sloan Valve Co. Urinal Relief Valve - For Flush Valves and Flushometers</t>
  </si>
  <si>
    <t>5C0207</t>
  </si>
  <si>
    <t>Valve Collection - Schedule 40, 1-1/2" Diam x 6" Long Steel Black Pipe Nipple - Threaded</t>
  </si>
  <si>
    <t>6A0916</t>
  </si>
  <si>
    <t>05407044</t>
  </si>
  <si>
    <t>B &amp; K Mueller - Size 1-1/2 x 1-1/4", Class 150, Malleable Iron Black Pipe Hex Bushing - 150 psi, Threaded End</t>
  </si>
  <si>
    <t>62149943</t>
  </si>
  <si>
    <t>6B0711</t>
  </si>
  <si>
    <t>Oatey - 4" Pipe Mechanical Plug - For Plugging Open Ended Pipes</t>
  </si>
  <si>
    <t>37036720</t>
  </si>
  <si>
    <t>6C0408</t>
  </si>
  <si>
    <t>Oatey - 5" Pipe Mechanical Plug - For Plugging Open Ended Pipes</t>
  </si>
  <si>
    <t>37036738</t>
  </si>
  <si>
    <t>6C0501</t>
  </si>
  <si>
    <t>04582995</t>
  </si>
  <si>
    <t>00186494</t>
  </si>
  <si>
    <t>00186510</t>
  </si>
  <si>
    <t>Freud - 12" Long x 1" Thick, Bi-Metal Reciprocating Saw Blade - Tapered Profile, 8 to 10 TPI, Toothed Edge, Tang Shank</t>
  </si>
  <si>
    <t>30912166</t>
  </si>
  <si>
    <t>7A0715</t>
  </si>
  <si>
    <t>PRO-SAFE - Size L (9) PVC Coated Cottong Blend General Protection Work Gloves - For General Purposes, Fully Coated, Knit Wrist Cuff, Fullf Fingered, Blue,White, Paired</t>
  </si>
  <si>
    <t>02093730</t>
  </si>
  <si>
    <t>ERIC STILLMAN</t>
  </si>
  <si>
    <t>5A0405</t>
  </si>
  <si>
    <t>Mueller Industries - 3/8" Wrot Copper Pipe 90 Elbow - C x C, Solder Joint</t>
  </si>
  <si>
    <t>36891026</t>
  </si>
  <si>
    <t>5A0703</t>
  </si>
  <si>
    <t>TOTAL</t>
  </si>
  <si>
    <t>MSC</t>
  </si>
  <si>
    <t>Furniture Dollies</t>
  </si>
  <si>
    <t>CUST218</t>
  </si>
  <si>
    <t>Laundry Detergent 4 - 1 Gallon Containers</t>
  </si>
  <si>
    <t xml:space="preserve"> HIL0045906</t>
  </si>
  <si>
    <t>CUST219</t>
  </si>
  <si>
    <t>3MTM DoodlebugTM Pad Holder 6472</t>
  </si>
  <si>
    <t xml:space="preserve"> MIN70071312071</t>
  </si>
  <si>
    <t>GP enMotion® High Capacity 1-Ply Roll Towel - White</t>
  </si>
  <si>
    <t>GP89420</t>
  </si>
  <si>
    <t>CUST220</t>
  </si>
  <si>
    <t>CUST221</t>
  </si>
  <si>
    <t>Floor Tech</t>
  </si>
  <si>
    <t>5B0304</t>
  </si>
  <si>
    <t>6B0509</t>
  </si>
  <si>
    <t>6B0616</t>
  </si>
  <si>
    <t>7B0502</t>
  </si>
  <si>
    <t>Apollo -1/2" Pipe, Standard Port, Bronze Standard Ball Valve 2 Piece, Inline - One Way Flow, FNPT X FNPT</t>
  </si>
  <si>
    <t>37009743</t>
  </si>
  <si>
    <t>Value Collection - Size 3/4 x 1/2", Class 150, Malleable Iron Black Pipe Reducing Coupling - 150 psi, Threaded End Connection</t>
  </si>
  <si>
    <t>62149547</t>
  </si>
  <si>
    <t>Value Collection - Size 3/4 x 1/2", Class 150, Malleable Iron Black Pipe Hex Bushing - 150 psi, Threaded End Connection</t>
  </si>
  <si>
    <t>62149844</t>
  </si>
  <si>
    <t>North - Gray Lenses, Frameless Safety Glasses - Scratch Resistant, Plastic Frame, Size Universal, Wrap Around</t>
  </si>
  <si>
    <t>72472798</t>
  </si>
  <si>
    <t>Harris Products - 1/8 inch Diameter - Nickel Lead Free Solder 1lb</t>
  </si>
  <si>
    <t>62273404</t>
  </si>
  <si>
    <t>MCR Safety - Fire Mirror Lenses, Frameless Glasses - Scratch Resistant, Black Plastic Frame, Size Universal, Wrap Around</t>
  </si>
  <si>
    <t>79235081</t>
  </si>
  <si>
    <t>Jackson Safety - Clear Lenses, Framed Safety Glasses - Scratch Resistant, Black Plastic Frame, Size Universal, Wrap Around</t>
  </si>
  <si>
    <t>59828988</t>
  </si>
  <si>
    <t>7A0513</t>
  </si>
  <si>
    <t>7B0311</t>
  </si>
  <si>
    <t>7B0505</t>
  </si>
  <si>
    <t>7B0407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</si>
</sst>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d\.m\.yy;@"/>
    <numFmt numFmtId="165" formatCode="&quot;$&quot;#,##0.00"/>
  </numFmts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indexed="8"/>
      <name val="Calibri"/>
      <family val="2"/>
      <scheme val="minor"/>
    </font>
    <font>
      <sz val="16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26"/>
      <name val="Arial Black"/>
      <family val="2"/>
    </font>
    <font>
      <b/>
      <sz val="12"/>
      <name val="Arial"/>
      <family val="2"/>
    </font>
    <font>
      <sz val="12"/>
      <name val="Calibri"/>
      <family val="2"/>
      <scheme val="minor"/>
    </font>
    <font>
      <sz val="12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u/>
      <sz val="12"/>
      <color theme="1"/>
      <name val="Calibri Light"/>
      <family val="2"/>
      <scheme val="major"/>
    </font>
    <font>
      <b/>
      <sz val="36"/>
      <color theme="1"/>
      <name val="Calibri Light"/>
      <family val="2"/>
      <scheme val="major"/>
    </font>
    <font>
      <sz val="12"/>
      <color theme="1"/>
      <name val="Al Bayan Plain"/>
    </font>
    <font>
      <sz val="14"/>
      <color theme="1"/>
      <name val="Al Bayan Plain"/>
    </font>
    <font>
      <b/>
      <sz val="14"/>
      <color theme="1"/>
      <name val="Al Bayan Plain"/>
    </font>
    <font>
      <b/>
      <sz val="12"/>
      <name val="Avenir Next Regular"/>
    </font>
    <font>
      <sz val="12"/>
      <color theme="1"/>
      <name val="Avenir Next Regular"/>
    </font>
    <font>
      <sz val="12"/>
      <name val="Avenir Next Regular"/>
    </font>
    <font>
      <sz val="14"/>
      <name val="Avenir Next Regular"/>
    </font>
    <font>
      <sz val="14"/>
      <color theme="1"/>
      <name val="Avenir Next 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44" fontId="3" fillId="0" borderId="1" xfId="0" applyNumberFormat="1" applyFont="1" applyBorder="1" applyAlignment="1">
      <alignment vertical="center" shrinkToFit="1"/>
    </xf>
    <xf numFmtId="49" fontId="3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44" fontId="4" fillId="0" borderId="1" xfId="0" applyNumberFormat="1" applyFont="1" applyBorder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shrinkToFit="1"/>
    </xf>
    <xf numFmtId="49" fontId="5" fillId="0" borderId="2" xfId="0" applyNumberFormat="1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44" fontId="4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shrinkToFit="1"/>
    </xf>
    <xf numFmtId="0" fontId="8" fillId="0" borderId="0" xfId="0" applyFont="1" applyAlignment="1"/>
    <xf numFmtId="0" fontId="9" fillId="0" borderId="0" xfId="0" applyFont="1" applyFill="1"/>
    <xf numFmtId="0" fontId="11" fillId="0" borderId="0" xfId="0" applyFont="1"/>
    <xf numFmtId="164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3" fillId="0" borderId="3" xfId="0" applyFont="1" applyBorder="1"/>
    <xf numFmtId="1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5" fillId="0" borderId="9" xfId="0" applyFont="1" applyBorder="1" applyAlignment="1">
      <alignment horizontal="left" vertical="center"/>
    </xf>
    <xf numFmtId="1" fontId="3" fillId="0" borderId="5" xfId="0" applyNumberFormat="1" applyFont="1" applyBorder="1" applyAlignment="1">
      <alignment horizontal="center"/>
    </xf>
    <xf numFmtId="0" fontId="3" fillId="0" borderId="0" xfId="0" applyFont="1" applyProtection="1">
      <protection locked="0"/>
    </xf>
    <xf numFmtId="0" fontId="7" fillId="3" borderId="3" xfId="0" applyFont="1" applyFill="1" applyBorder="1" applyAlignment="1" applyProtection="1">
      <alignment horizontal="center" vertical="center" wrapText="1"/>
      <protection locked="0"/>
    </xf>
    <xf numFmtId="0" fontId="7" fillId="3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Border="1"/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shrinkToFit="1"/>
    </xf>
    <xf numFmtId="44" fontId="4" fillId="0" borderId="5" xfId="0" applyNumberFormat="1" applyFont="1" applyBorder="1" applyAlignment="1">
      <alignment vertical="center" shrinkToFit="1"/>
    </xf>
    <xf numFmtId="0" fontId="3" fillId="3" borderId="4" xfId="0" applyFont="1" applyFill="1" applyBorder="1" applyAlignment="1" applyProtection="1">
      <alignment horizontal="center"/>
      <protection locked="0"/>
    </xf>
    <xf numFmtId="0" fontId="3" fillId="3" borderId="2" xfId="0" applyFont="1" applyFill="1" applyBorder="1" applyAlignment="1" applyProtection="1">
      <alignment horizontal="center"/>
      <protection locked="0"/>
    </xf>
    <xf numFmtId="0" fontId="3" fillId="3" borderId="8" xfId="0" applyFont="1" applyFill="1" applyBorder="1" applyAlignment="1" applyProtection="1">
      <alignment horizontal="center"/>
      <protection locked="0"/>
    </xf>
    <xf numFmtId="44" fontId="5" fillId="0" borderId="3" xfId="0" applyNumberFormat="1" applyFont="1" applyBorder="1" applyAlignment="1">
      <alignment vertical="center" shrinkToFit="1"/>
    </xf>
    <xf numFmtId="0" fontId="5" fillId="0" borderId="2" xfId="0" applyFont="1" applyBorder="1" applyAlignment="1">
      <alignment horizontal="center" vertical="center" shrinkToFit="1"/>
    </xf>
    <xf numFmtId="44" fontId="5" fillId="0" borderId="4" xfId="0" applyNumberFormat="1" applyFont="1" applyBorder="1" applyAlignment="1">
      <alignment vertical="center" shrinkToFi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shrinkToFi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center" shrinkToFit="1"/>
    </xf>
    <xf numFmtId="49" fontId="3" fillId="0" borderId="1" xfId="0" applyNumberFormat="1" applyFont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left" vertical="center" shrinkToFit="1"/>
    </xf>
    <xf numFmtId="0" fontId="9" fillId="0" borderId="0" xfId="0" applyFont="1"/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13" fillId="0" borderId="0" xfId="0" applyFont="1"/>
    <xf numFmtId="0" fontId="14" fillId="0" borderId="0" xfId="0" applyFont="1" applyAlignment="1" applyProtection="1">
      <alignment horizontal="center"/>
      <protection hidden="1"/>
    </xf>
    <xf numFmtId="0" fontId="15" fillId="0" borderId="0" xfId="0" applyFont="1" applyBorder="1"/>
    <xf numFmtId="0" fontId="16" fillId="0" borderId="6" xfId="0" applyFont="1" applyBorder="1"/>
    <xf numFmtId="0" fontId="15" fillId="0" borderId="0" xfId="0" applyFont="1"/>
    <xf numFmtId="0" fontId="15" fillId="0" borderId="7" xfId="0" applyFont="1" applyBorder="1"/>
    <xf numFmtId="14" fontId="15" fillId="0" borderId="0" xfId="0" applyNumberFormat="1" applyFont="1" applyAlignment="1" applyProtection="1">
      <alignment horizontal="center"/>
      <protection hidden="1"/>
    </xf>
    <xf numFmtId="14" fontId="11" fillId="0" borderId="0" xfId="0" applyNumberFormat="1" applyFont="1" applyAlignment="1">
      <alignment horizontal="center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applyFont="1"/>
    <xf numFmtId="0" fontId="18" fillId="0" borderId="0" xfId="0" applyFont="1" applyAlignment="1" applyProtection="1">
      <alignment horizontal="center" vertical="center"/>
      <protection locked="0"/>
    </xf>
    <xf numFmtId="0" fontId="19" fillId="0" borderId="1" xfId="0" applyFont="1" applyBorder="1" applyProtection="1">
      <protection hidden="1"/>
    </xf>
    <xf numFmtId="0" fontId="19" fillId="0" borderId="1" xfId="0" applyFont="1" applyBorder="1" applyAlignment="1" applyProtection="1">
      <alignment horizontal="center" vertical="center"/>
      <protection hidden="1"/>
    </xf>
    <xf numFmtId="44" fontId="19" fillId="0" borderId="1" xfId="1" applyFont="1" applyBorder="1" applyProtection="1">
      <protection hidden="1"/>
    </xf>
    <xf numFmtId="0" fontId="19" fillId="0" borderId="1" xfId="0" applyFont="1" applyBorder="1"/>
    <xf numFmtId="0" fontId="19" fillId="0" borderId="0" xfId="0" applyFont="1"/>
    <xf numFmtId="44" fontId="20" fillId="0" borderId="0" xfId="1" applyFont="1" applyBorder="1" applyAlignment="1">
      <alignment horizontal="right"/>
    </xf>
    <xf numFmtId="44" fontId="19" fillId="0" borderId="1" xfId="1" applyFont="1" applyBorder="1"/>
    <xf numFmtId="165" fontId="9" fillId="0" borderId="0" xfId="0" applyNumberFormat="1" applyFont="1"/>
    <xf numFmtId="165" fontId="9" fillId="0" borderId="0" xfId="0" applyNumberFormat="1" applyFont="1" applyFill="1"/>
    <xf numFmtId="49" fontId="9" fillId="0" borderId="0" xfId="0" applyNumberFormat="1" applyFont="1" applyFill="1" applyAlignment="1">
      <alignment horizontal="right"/>
    </xf>
    <xf numFmtId="49" fontId="9" fillId="0" borderId="0" xfId="0" applyNumberFormat="1" applyFont="1" applyAlignment="1">
      <alignment horizontal="right"/>
    </xf>
    <xf numFmtId="0" fontId="12" fillId="0" borderId="0" xfId="0" applyFont="1" applyBorder="1" applyAlignment="1" applyProtection="1">
      <alignment horizontal="center" vertical="center" shrinkToFit="1"/>
      <protection hidden="1"/>
    </xf>
    <xf numFmtId="0" fontId="12" fillId="0" borderId="0" xfId="0" applyFont="1" applyBorder="1" applyProtection="1">
      <protection hidden="1"/>
    </xf>
    <xf numFmtId="0" fontId="12" fillId="0" borderId="0" xfId="0" applyFont="1" applyBorder="1" applyAlignment="1" applyProtection="1">
      <alignment horizontal="center" vertical="center"/>
      <protection hidden="1"/>
    </xf>
    <xf numFmtId="44" fontId="12" fillId="0" borderId="0" xfId="1" applyFont="1" applyBorder="1" applyAlignment="1" applyProtection="1">
      <alignment horizontal="center" vertical="center"/>
      <protection hidden="1"/>
    </xf>
    <xf numFmtId="44" fontId="12" fillId="0" borderId="0" xfId="1" applyFont="1" applyBorder="1" applyAlignment="1" applyProtection="1">
      <alignment horizontal="left" vertical="center" shrinkToFit="1"/>
      <protection hidden="1"/>
    </xf>
    <xf numFmtId="0" fontId="0" fillId="0" borderId="0" xfId="0" applyFont="1" applyBorder="1" applyAlignment="1" applyProtection="1">
      <alignment horizontal="center" vertical="center"/>
      <protection locked="0"/>
    </xf>
    <xf numFmtId="0" fontId="0" fillId="0" borderId="0" xfId="0" applyFont="1" applyBorder="1"/>
    <xf numFmtId="0" fontId="12" fillId="0" borderId="0" xfId="0" applyFont="1" applyFill="1" applyBorder="1" applyAlignment="1" applyProtection="1">
      <alignment horizontal="center" vertical="center"/>
      <protection locked="0"/>
    </xf>
    <xf numFmtId="44" fontId="12" fillId="0" borderId="12" xfId="1" applyFont="1" applyBorder="1" applyAlignment="1" applyProtection="1">
      <alignment horizontal="left" vertical="center" shrinkToFit="1"/>
      <protection hidden="1"/>
    </xf>
    <xf numFmtId="49" fontId="5" fillId="0" borderId="1" xfId="0" applyNumberFormat="1" applyFont="1" applyBorder="1" applyAlignment="1">
      <alignment horizontal="center" shrinkToFit="1"/>
    </xf>
    <xf numFmtId="0" fontId="5" fillId="0" borderId="10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shrinkToFit="1"/>
    </xf>
    <xf numFmtId="0" fontId="5" fillId="0" borderId="11" xfId="0" applyFont="1" applyBorder="1" applyAlignment="1">
      <alignment horizontal="center" vertical="center"/>
    </xf>
    <xf numFmtId="44" fontId="3" fillId="0" borderId="0" xfId="1" applyFont="1" applyBorder="1"/>
    <xf numFmtId="0" fontId="21" fillId="0" borderId="4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2" fillId="0" borderId="0" xfId="0" applyFont="1"/>
    <xf numFmtId="0" fontId="23" fillId="0" borderId="1" xfId="0" applyFont="1" applyBorder="1" applyProtection="1">
      <protection hidden="1"/>
    </xf>
    <xf numFmtId="0" fontId="24" fillId="0" borderId="3" xfId="0" applyFont="1" applyBorder="1" applyAlignment="1" applyProtection="1">
      <alignment horizontal="center" vertical="center" shrinkToFit="1"/>
      <protection locked="0"/>
    </xf>
    <xf numFmtId="0" fontId="24" fillId="0" borderId="1" xfId="0" applyFont="1" applyBorder="1" applyAlignment="1" applyProtection="1">
      <alignment horizontal="center" vertical="center" shrinkToFit="1"/>
      <protection hidden="1"/>
    </xf>
    <xf numFmtId="0" fontId="24" fillId="0" borderId="1" xfId="0" applyFont="1" applyBorder="1" applyProtection="1">
      <protection hidden="1"/>
    </xf>
    <xf numFmtId="0" fontId="24" fillId="0" borderId="1" xfId="0" applyFont="1" applyBorder="1" applyAlignment="1" applyProtection="1">
      <alignment horizontal="center" vertical="center"/>
      <protection hidden="1"/>
    </xf>
    <xf numFmtId="44" fontId="24" fillId="0" borderId="1" xfId="1" applyFont="1" applyBorder="1" applyAlignment="1" applyProtection="1">
      <alignment horizontal="center" vertical="center"/>
      <protection hidden="1"/>
    </xf>
    <xf numFmtId="44" fontId="24" fillId="0" borderId="1" xfId="1" applyFont="1" applyBorder="1" applyAlignment="1" applyProtection="1">
      <alignment horizontal="left" vertical="center" shrinkToFit="1"/>
      <protection hidden="1"/>
    </xf>
    <xf numFmtId="0" fontId="24" fillId="0" borderId="1" xfId="0" applyFont="1" applyBorder="1" applyAlignment="1">
      <alignment horizontal="center" vertical="center" shrinkToFit="1"/>
    </xf>
    <xf numFmtId="0" fontId="24" fillId="0" borderId="10" xfId="0" applyFont="1" applyFill="1" applyBorder="1" applyAlignment="1" applyProtection="1">
      <alignment horizontal="center" vertical="center"/>
      <protection locked="0"/>
    </xf>
    <xf numFmtId="0" fontId="24" fillId="0" borderId="3" xfId="0" applyFont="1" applyBorder="1" applyAlignment="1" applyProtection="1">
      <alignment horizontal="center" vertical="center"/>
      <protection locked="0"/>
    </xf>
    <xf numFmtId="0" fontId="24" fillId="0" borderId="1" xfId="0" applyFont="1" applyBorder="1" applyAlignment="1">
      <alignment vertical="center"/>
    </xf>
    <xf numFmtId="0" fontId="25" fillId="0" borderId="3" xfId="0" applyFont="1" applyBorder="1" applyAlignment="1" applyProtection="1">
      <alignment horizontal="center" vertical="center"/>
      <protection locked="0"/>
    </xf>
    <xf numFmtId="0" fontId="25" fillId="0" borderId="1" xfId="0" applyFont="1" applyBorder="1"/>
    <xf numFmtId="0" fontId="24" fillId="0" borderId="1" xfId="0" applyFont="1" applyBorder="1"/>
    <xf numFmtId="0" fontId="24" fillId="0" borderId="9" xfId="0" applyFont="1" applyBorder="1" applyAlignment="1" applyProtection="1">
      <alignment horizontal="center" vertical="center"/>
      <protection locked="0"/>
    </xf>
    <xf numFmtId="0" fontId="24" fillId="0" borderId="5" xfId="0" applyFont="1" applyBorder="1" applyAlignment="1" applyProtection="1">
      <alignment horizontal="center" vertical="center" shrinkToFit="1"/>
      <protection hidden="1"/>
    </xf>
    <xf numFmtId="0" fontId="24" fillId="0" borderId="5" xfId="0" applyFont="1" applyBorder="1" applyProtection="1">
      <protection hidden="1"/>
    </xf>
    <xf numFmtId="0" fontId="24" fillId="0" borderId="5" xfId="0" applyFont="1" applyBorder="1" applyAlignment="1" applyProtection="1">
      <alignment horizontal="center" vertical="center"/>
      <protection hidden="1"/>
    </xf>
    <xf numFmtId="44" fontId="24" fillId="0" borderId="5" xfId="1" applyFont="1" applyBorder="1" applyAlignment="1" applyProtection="1">
      <alignment horizontal="center" vertical="center"/>
      <protection hidden="1"/>
    </xf>
    <xf numFmtId="44" fontId="24" fillId="0" borderId="5" xfId="1" applyFont="1" applyBorder="1" applyAlignment="1" applyProtection="1">
      <alignment horizontal="left" vertical="center" shrinkToFit="1"/>
      <protection hidden="1"/>
    </xf>
    <xf numFmtId="0" fontId="24" fillId="0" borderId="5" xfId="0" applyFont="1" applyBorder="1"/>
    <xf numFmtId="0" fontId="24" fillId="0" borderId="11" xfId="0" applyFont="1" applyBorder="1" applyAlignment="1" applyProtection="1">
      <alignment horizontal="center" vertical="center"/>
      <protection locked="0"/>
    </xf>
    <xf numFmtId="0" fontId="25" fillId="0" borderId="9" xfId="0" applyFont="1" applyBorder="1" applyAlignment="1" applyProtection="1">
      <alignment horizontal="center" vertical="center"/>
      <protection locked="0"/>
    </xf>
    <xf numFmtId="0" fontId="25" fillId="0" borderId="5" xfId="0" applyFont="1" applyBorder="1"/>
    <xf numFmtId="0" fontId="24" fillId="0" borderId="11" xfId="0" applyFont="1" applyFill="1" applyBorder="1" applyAlignment="1" applyProtection="1">
      <alignment horizontal="center" vertical="center"/>
      <protection locked="0"/>
    </xf>
    <xf numFmtId="14" fontId="13" fillId="0" borderId="1" xfId="0" applyNumberFormat="1" applyFont="1" applyBorder="1" applyProtection="1">
      <protection locked="0"/>
    </xf>
    <xf numFmtId="0" fontId="19" fillId="0" borderId="3" xfId="0" applyFont="1" applyBorder="1" applyProtection="1">
      <protection locked="0"/>
    </xf>
    <xf numFmtId="0" fontId="19" fillId="0" borderId="10" xfId="0" applyFont="1" applyBorder="1" applyAlignment="1" applyProtection="1">
      <alignment horizontal="center" vertical="center"/>
      <protection locked="0" hidden="1"/>
    </xf>
    <xf numFmtId="0" fontId="15" fillId="3" borderId="4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15" fillId="3" borderId="8" xfId="0" applyFont="1" applyFill="1" applyBorder="1" applyAlignment="1">
      <alignment horizontal="center"/>
    </xf>
    <xf numFmtId="0" fontId="19" fillId="0" borderId="9" xfId="0" applyFont="1" applyBorder="1" applyProtection="1">
      <protection locked="0"/>
    </xf>
    <xf numFmtId="0" fontId="19" fillId="0" borderId="5" xfId="0" applyFont="1" applyBorder="1" applyProtection="1">
      <protection hidden="1"/>
    </xf>
    <xf numFmtId="0" fontId="19" fillId="0" borderId="5" xfId="0" applyFont="1" applyBorder="1" applyAlignment="1" applyProtection="1">
      <alignment horizontal="center" vertical="center"/>
      <protection hidden="1"/>
    </xf>
    <xf numFmtId="44" fontId="19" fillId="0" borderId="5" xfId="1" applyFont="1" applyBorder="1" applyProtection="1">
      <protection hidden="1"/>
    </xf>
    <xf numFmtId="0" fontId="19" fillId="0" borderId="5" xfId="0" applyFont="1" applyBorder="1"/>
    <xf numFmtId="0" fontId="19" fillId="0" borderId="11" xfId="0" applyFont="1" applyBorder="1" applyAlignment="1" applyProtection="1">
      <alignment horizontal="center" vertical="center"/>
      <protection locked="0" hidden="1"/>
    </xf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venir Next 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venir Next Regular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venir Next Regular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venir Next Regular"/>
        <scheme val="none"/>
      </font>
      <alignment horizontal="left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venir Next Regular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venir Next Regular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venir Next Regular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venir Next Regular"/>
        <scheme val="none"/>
      </font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venir Next Regular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Avenir Next Regular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numFmt numFmtId="165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 Bayan Plai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 Bayan Plai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 Bayan Plai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 Bayan Plai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 Bayan Plai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 Bayan Plai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 Bayan Plai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 Bayan Plai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 Bayan Plain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minor"/>
      </font>
      <numFmt numFmtId="30" formatCode="@"/>
      <alignment horizontal="center" vertical="bottom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scheme val="minor"/>
      </font>
      <numFmt numFmtId="34" formatCode="_(&quot;$&quot;* #,##0.00_);_(&quot;$&quot;* \(#,##0.00\);_(&quot;$&quot;* &quot;-&quot;??_);_(@_)"/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6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6"/>
        <name val="Calibri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F166" totalsRowShown="0" headerRowDxfId="48" dataDxfId="46" headerRowBorderDxfId="47" tableBorderDxfId="45" totalsRowBorderDxfId="44">
  <autoFilter ref="A1:F166" xr:uid="{00000000-0009-0000-0100-000002000000}"/>
  <tableColumns count="6">
    <tableColumn id="1" xr3:uid="{00000000-0010-0000-0000-000001000000}" name="ITEM DESCRIPTION" dataDxfId="43"/>
    <tableColumn id="2" xr3:uid="{00000000-0010-0000-0000-000002000000}" name="PART NUMBER" dataDxfId="42"/>
    <tableColumn id="3" xr3:uid="{00000000-0010-0000-0000-000003000000}" name="UNIT COST" dataDxfId="41"/>
    <tableColumn id="4" xr3:uid="{00000000-0010-0000-0000-000004000000}" name="TOTAL COST" dataDxfId="40"/>
    <tableColumn id="5" xr3:uid="{00000000-0010-0000-0000-000005000000}" name="LOCATION " dataDxfId="39"/>
    <tableColumn id="6" xr3:uid="{00000000-0010-0000-0000-000006000000}" name="UOM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H1:I53" totalsRowShown="0" headerRowDxfId="37" tableBorderDxfId="36">
  <autoFilter ref="H1:I53" xr:uid="{00000000-0009-0000-0100-000003000000}"/>
  <tableColumns count="2">
    <tableColumn id="1" xr3:uid="{00000000-0010-0000-0100-000001000000}" name="BUILDING" dataDxfId="35"/>
    <tableColumn id="2" xr3:uid="{00000000-0010-0000-0100-000002000000}" name="CUSTODIAL WORKORDER" data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910725-2709-6345-9216-7559F2CDDE3A}" name="Table5" displayName="Table5" ref="A9:I42" totalsRowShown="0" headerRowDxfId="33" headerRowBorderDxfId="32" tableBorderDxfId="31" totalsRowBorderDxfId="30">
  <tableColumns count="9">
    <tableColumn id="1" xr3:uid="{573E9A9C-5910-D24A-BFA2-17470D164A40}" name="QT" dataDxfId="29"/>
    <tableColumn id="2" xr3:uid="{C20F31D9-9E35-4A4D-A6E1-D897726A5155}" name="UNIT" dataDxfId="28">
      <calculatedColumnFormula>IFERROR(INDEX('CUST DATA'!$F$2:$F$304,MATCH(I10,'CUST DATA'!$E$2:$E$304,0)),"")</calculatedColumnFormula>
    </tableColumn>
    <tableColumn id="3" xr3:uid="{C6070AB7-82B0-894D-8B0A-D5F3AD29831E}" name="ITEM" dataDxfId="27">
      <calculatedColumnFormula>IFERROR(INDEX('CUST DATA'!$A$2:$A$304,MATCH(I10,'CUST DATA'!$E$2:$E$304,0)),"")</calculatedColumnFormula>
    </tableColumn>
    <tableColumn id="4" xr3:uid="{921F436C-AD3E-0049-8145-B72621FB42FE}" name="PART NUMBER" dataDxfId="26">
      <calculatedColumnFormula>IFERROR(INDEX('CUST DATA'!$B$2:$B$304,MATCH(CUSTODIAL!I10,'CUST DATA'!$E$2:$E$304,0)),"")</calculatedColumnFormula>
    </tableColumn>
    <tableColumn id="5" xr3:uid="{7B466738-7CCF-CF41-88B5-2567FE4885D5}" name="UNIT COST" dataDxfId="25" dataCellStyle="Currency">
      <calculatedColumnFormula>IFERROR(INDEX('CUST DATA'!$D$2:$D$305,MATCH(CUSTODIAL!I10,'CUST DATA'!$E$2:$E$305,0)),"")</calculatedColumnFormula>
    </tableColumn>
    <tableColumn id="6" xr3:uid="{53003D18-F360-0E4C-8461-DD13B847D8F1}" name="TOTAL COST" dataDxfId="24" dataCellStyle="Currency">
      <calculatedColumnFormula>IFERROR((A10*E10),"")</calculatedColumnFormula>
    </tableColumn>
    <tableColumn id="7" xr3:uid="{2D4AF283-2DA3-A34B-A034-F0BA94F32F88}" name="RECEIVED" dataDxfId="23"/>
    <tableColumn id="8" xr3:uid="{157CEA55-9565-F644-AD64-BA0C15455845}" name="BACK ORDER" dataDxfId="22"/>
    <tableColumn id="9" xr3:uid="{EC9C8A0D-8244-2746-B906-917CBFA64D5A}" name="LOCATION #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E66" totalsRowShown="0" headerRowDxfId="20" dataDxfId="19">
  <autoFilter ref="A1:E66" xr:uid="{00000000-0009-0000-0100-000001000000}"/>
  <sortState xmlns:xlrd2="http://schemas.microsoft.com/office/spreadsheetml/2017/richdata2" ref="A2:E59">
    <sortCondition ref="D1:D59"/>
  </sortState>
  <tableColumns count="5">
    <tableColumn id="1" xr3:uid="{00000000-0010-0000-0200-000001000000}" name="ITEM DESCRIPTION" dataDxfId="18"/>
    <tableColumn id="2" xr3:uid="{00000000-0010-0000-0200-000002000000}" name="PART NUMBER" dataDxfId="17"/>
    <tableColumn id="3" xr3:uid="{00000000-0010-0000-0200-000003000000}" name="UNIT COST" dataDxfId="16"/>
    <tableColumn id="4" xr3:uid="{00000000-0010-0000-0200-000004000000}" name="LOCATION" dataDxfId="15"/>
    <tableColumn id="5" xr3:uid="{00000000-0010-0000-0200-000005000000}" name="UOM" dataDxfId="14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6:I44" totalsRowShown="0" headerRowDxfId="13" dataDxfId="11" headerRowBorderDxfId="12" tableBorderDxfId="10" totalsRowBorderDxfId="9">
  <autoFilter ref="A6:I44" xr:uid="{00000000-0009-0000-0100-000004000000}"/>
  <tableColumns count="9">
    <tableColumn id="1" xr3:uid="{00000000-0010-0000-0300-000001000000}" name="Quantity" dataDxfId="8"/>
    <tableColumn id="2" xr3:uid="{00000000-0010-0000-0300-000002000000}" name="Unit" dataDxfId="7">
      <calculatedColumnFormula>IFERROR(INDEX(Table1[UOM],MATCH('MSC STOCK'!I7,Table1[LOCATION],0)),"")</calculatedColumnFormula>
    </tableColumn>
    <tableColumn id="3" xr3:uid="{00000000-0010-0000-0300-000003000000}" name="Item" dataDxfId="6">
      <calculatedColumnFormula>IFERROR(INDEX(Table1[ITEM DESCRIPTION],MATCH('MSC STOCK'!I7,Table1[LOCATION],0)),"")</calculatedColumnFormula>
    </tableColumn>
    <tableColumn id="4" xr3:uid="{00000000-0010-0000-0300-000004000000}" name="Reference #" dataDxfId="5">
      <calculatedColumnFormula>IFERROR(INDEX(Table1[PART NUMBER],MATCH('MSC STOCK'!I7,Table1[LOCATION],0)),"")</calculatedColumnFormula>
    </tableColumn>
    <tableColumn id="5" xr3:uid="{00000000-0010-0000-0300-000005000000}" name="Unit Cost" dataDxfId="4" dataCellStyle="Currency">
      <calculatedColumnFormula>IFERROR(INDEX(Table1[UNIT COST],MATCH('MSC STOCK'!I7,Table1[LOCATION],0)),"")</calculatedColumnFormula>
    </tableColumn>
    <tableColumn id="6" xr3:uid="{00000000-0010-0000-0300-000006000000}" name="Total Cost" dataDxfId="3" dataCellStyle="Currency">
      <calculatedColumnFormula>IFERROR(A7*E7,"")</calculatedColumnFormula>
    </tableColumn>
    <tableColumn id="7" xr3:uid="{00000000-0010-0000-0300-000007000000}" name="Received" dataDxfId="2"/>
    <tableColumn id="8" xr3:uid="{00000000-0010-0000-0300-000008000000}" name="Back Order" dataDxfId="1"/>
    <tableColumn id="9" xr3:uid="{00000000-0010-0000-0300-000009000000}" name="Storeroom Lo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"/>
  <sheetViews>
    <sheetView zoomScaleNormal="100" workbookViewId="0">
      <selection activeCell="H11" sqref="H11"/>
    </sheetView>
  </sheetViews>
  <sheetFormatPr baseColWidth="10" defaultColWidth="10.83203125" defaultRowHeight="21"/>
  <cols>
    <col min="1" max="1" width="108" style="1" bestFit="1" customWidth="1"/>
    <col min="2" max="2" width="27.33203125" style="1" hidden="1" customWidth="1"/>
    <col min="3" max="3" width="26.33203125" style="1" hidden="1" customWidth="1"/>
    <col min="4" max="4" width="27.83203125" style="1" customWidth="1"/>
    <col min="5" max="5" width="25.1640625" style="22" customWidth="1"/>
    <col min="6" max="6" width="17" style="22" customWidth="1"/>
    <col min="7" max="7" width="10.83203125" style="1"/>
    <col min="8" max="8" width="43.83203125" style="1" bestFit="1" customWidth="1"/>
    <col min="9" max="9" width="35.1640625" style="1" bestFit="1" customWidth="1"/>
    <col min="10" max="16384" width="10.83203125" style="1"/>
  </cols>
  <sheetData>
    <row r="1" spans="1:9" s="27" customFormat="1" ht="22">
      <c r="A1" s="35" t="s">
        <v>0</v>
      </c>
      <c r="B1" s="36" t="s">
        <v>1</v>
      </c>
      <c r="C1" s="36" t="s">
        <v>2</v>
      </c>
      <c r="D1" s="36" t="s">
        <v>488</v>
      </c>
      <c r="E1" s="36" t="s">
        <v>485</v>
      </c>
      <c r="F1" s="37" t="s">
        <v>486</v>
      </c>
      <c r="H1" s="28" t="s">
        <v>500</v>
      </c>
      <c r="I1" s="29" t="s">
        <v>501</v>
      </c>
    </row>
    <row r="2" spans="1:9">
      <c r="A2" s="2" t="s">
        <v>3</v>
      </c>
      <c r="B2" s="21" t="s">
        <v>4</v>
      </c>
      <c r="C2" s="38">
        <v>20.88</v>
      </c>
      <c r="D2" s="38">
        <v>20.88</v>
      </c>
      <c r="E2" s="5" t="s">
        <v>5</v>
      </c>
      <c r="F2" s="3" t="s">
        <v>6</v>
      </c>
      <c r="H2" s="23"/>
      <c r="I2" s="20"/>
    </row>
    <row r="3" spans="1:9">
      <c r="A3" s="2" t="s">
        <v>7</v>
      </c>
      <c r="B3" s="39" t="s">
        <v>8</v>
      </c>
      <c r="C3" s="40"/>
      <c r="D3" s="40" t="s">
        <v>492</v>
      </c>
      <c r="E3" s="5" t="s">
        <v>9</v>
      </c>
      <c r="F3" s="3" t="s">
        <v>6</v>
      </c>
      <c r="H3" s="23" t="s">
        <v>502</v>
      </c>
      <c r="I3" s="20">
        <v>60398</v>
      </c>
    </row>
    <row r="4" spans="1:9">
      <c r="A4" s="2" t="s">
        <v>10</v>
      </c>
      <c r="B4" s="39" t="s">
        <v>11</v>
      </c>
      <c r="C4" s="40">
        <v>18.66</v>
      </c>
      <c r="D4" s="40">
        <v>18.66</v>
      </c>
      <c r="E4" s="5" t="s">
        <v>12</v>
      </c>
      <c r="F4" s="3" t="s">
        <v>6</v>
      </c>
      <c r="H4" s="24" t="s">
        <v>503</v>
      </c>
      <c r="I4" s="20">
        <v>60400</v>
      </c>
    </row>
    <row r="5" spans="1:9">
      <c r="A5" s="2" t="s">
        <v>13</v>
      </c>
      <c r="B5" s="39" t="s">
        <v>14</v>
      </c>
      <c r="C5" s="40">
        <v>15.04</v>
      </c>
      <c r="D5" s="40">
        <v>15.04</v>
      </c>
      <c r="E5" s="5" t="s">
        <v>15</v>
      </c>
      <c r="F5" s="3" t="s">
        <v>6</v>
      </c>
      <c r="H5" s="24" t="s">
        <v>504</v>
      </c>
      <c r="I5" s="20">
        <v>60402</v>
      </c>
    </row>
    <row r="6" spans="1:9">
      <c r="A6" s="2" t="s">
        <v>16</v>
      </c>
      <c r="B6" s="39" t="s">
        <v>17</v>
      </c>
      <c r="C6" s="40">
        <v>9.58</v>
      </c>
      <c r="D6" s="40">
        <v>9.58</v>
      </c>
      <c r="E6" s="5" t="s">
        <v>18</v>
      </c>
      <c r="F6" s="3" t="s">
        <v>6</v>
      </c>
      <c r="H6" s="24" t="s">
        <v>505</v>
      </c>
      <c r="I6" s="20">
        <v>60404</v>
      </c>
    </row>
    <row r="7" spans="1:9">
      <c r="A7" s="2" t="s">
        <v>19</v>
      </c>
      <c r="B7" s="39" t="s">
        <v>20</v>
      </c>
      <c r="C7" s="40">
        <v>17.3</v>
      </c>
      <c r="D7" s="40">
        <v>17.3</v>
      </c>
      <c r="E7" s="5" t="s">
        <v>21</v>
      </c>
      <c r="F7" s="3" t="s">
        <v>6</v>
      </c>
      <c r="H7" s="24" t="s">
        <v>506</v>
      </c>
      <c r="I7" s="20">
        <v>60406</v>
      </c>
    </row>
    <row r="8" spans="1:9">
      <c r="A8" s="2" t="s">
        <v>22</v>
      </c>
      <c r="B8" s="39" t="s">
        <v>23</v>
      </c>
      <c r="C8" s="40">
        <v>11.07</v>
      </c>
      <c r="D8" s="40">
        <v>11.07</v>
      </c>
      <c r="E8" s="5" t="s">
        <v>24</v>
      </c>
      <c r="F8" s="3" t="s">
        <v>6</v>
      </c>
      <c r="H8" s="24" t="s">
        <v>507</v>
      </c>
      <c r="I8" s="20">
        <v>60408</v>
      </c>
    </row>
    <row r="9" spans="1:9">
      <c r="A9" s="2" t="s">
        <v>25</v>
      </c>
      <c r="B9" s="39" t="s">
        <v>26</v>
      </c>
      <c r="C9" s="40">
        <v>3.18</v>
      </c>
      <c r="D9" s="40">
        <v>3.18</v>
      </c>
      <c r="E9" s="5" t="s">
        <v>27</v>
      </c>
      <c r="F9" s="3" t="s">
        <v>6</v>
      </c>
      <c r="H9" s="24" t="s">
        <v>508</v>
      </c>
      <c r="I9" s="20">
        <v>60412</v>
      </c>
    </row>
    <row r="10" spans="1:9">
      <c r="A10" s="2" t="s">
        <v>28</v>
      </c>
      <c r="B10" s="39" t="s">
        <v>29</v>
      </c>
      <c r="C10" s="40">
        <v>8.92</v>
      </c>
      <c r="D10" s="40">
        <v>8.92</v>
      </c>
      <c r="E10" s="5" t="s">
        <v>30</v>
      </c>
      <c r="F10" s="3" t="s">
        <v>6</v>
      </c>
      <c r="H10" s="23" t="s">
        <v>509</v>
      </c>
      <c r="I10" s="20">
        <v>60414</v>
      </c>
    </row>
    <row r="11" spans="1:9">
      <c r="A11" s="2" t="s">
        <v>31</v>
      </c>
      <c r="B11" s="41" t="s">
        <v>32</v>
      </c>
      <c r="C11" s="40">
        <v>10.6</v>
      </c>
      <c r="D11" s="40">
        <v>10.6</v>
      </c>
      <c r="E11" s="5" t="s">
        <v>33</v>
      </c>
      <c r="F11" s="3" t="s">
        <v>6</v>
      </c>
      <c r="H11" s="23" t="s">
        <v>510</v>
      </c>
      <c r="I11" s="20">
        <v>60417</v>
      </c>
    </row>
    <row r="12" spans="1:9">
      <c r="A12" s="2" t="s">
        <v>34</v>
      </c>
      <c r="B12" s="6" t="s">
        <v>35</v>
      </c>
      <c r="C12" s="4">
        <v>17.53</v>
      </c>
      <c r="D12" s="7">
        <f>C12</f>
        <v>17.53</v>
      </c>
      <c r="E12" s="8" t="s">
        <v>36</v>
      </c>
      <c r="F12" s="42" t="s">
        <v>6</v>
      </c>
      <c r="H12" s="23" t="s">
        <v>511</v>
      </c>
      <c r="I12" s="20">
        <v>60418</v>
      </c>
    </row>
    <row r="13" spans="1:9">
      <c r="A13" s="2" t="s">
        <v>37</v>
      </c>
      <c r="B13" s="6" t="s">
        <v>38</v>
      </c>
      <c r="C13" s="7">
        <v>70.569999999999993</v>
      </c>
      <c r="D13" s="7">
        <f>C13</f>
        <v>70.569999999999993</v>
      </c>
      <c r="E13" s="9" t="s">
        <v>39</v>
      </c>
      <c r="F13" s="43" t="s">
        <v>6</v>
      </c>
      <c r="H13" s="24" t="s">
        <v>512</v>
      </c>
      <c r="I13" s="20">
        <v>60421</v>
      </c>
    </row>
    <row r="14" spans="1:9">
      <c r="A14" s="2" t="s">
        <v>40</v>
      </c>
      <c r="B14" s="6" t="s">
        <v>41</v>
      </c>
      <c r="C14" s="4">
        <v>47.36</v>
      </c>
      <c r="D14" s="7">
        <f>C14</f>
        <v>47.36</v>
      </c>
      <c r="E14" s="9" t="s">
        <v>42</v>
      </c>
      <c r="F14" s="43" t="s">
        <v>6</v>
      </c>
      <c r="H14" s="23" t="s">
        <v>513</v>
      </c>
      <c r="I14" s="20">
        <v>60423</v>
      </c>
    </row>
    <row r="15" spans="1:9">
      <c r="A15" s="2" t="s">
        <v>43</v>
      </c>
      <c r="B15" s="3" t="s">
        <v>44</v>
      </c>
      <c r="C15" s="4">
        <v>5.84</v>
      </c>
      <c r="D15" s="7">
        <f>C15</f>
        <v>5.84</v>
      </c>
      <c r="E15" s="9" t="s">
        <v>45</v>
      </c>
      <c r="F15" s="43" t="s">
        <v>6</v>
      </c>
      <c r="H15" s="23" t="s">
        <v>514</v>
      </c>
      <c r="I15" s="20">
        <v>60425</v>
      </c>
    </row>
    <row r="16" spans="1:9">
      <c r="A16" s="2" t="s">
        <v>46</v>
      </c>
      <c r="B16" s="6" t="s">
        <v>47</v>
      </c>
      <c r="C16" s="4">
        <v>7.18</v>
      </c>
      <c r="D16" s="7">
        <f>C16</f>
        <v>7.18</v>
      </c>
      <c r="E16" s="9" t="s">
        <v>48</v>
      </c>
      <c r="F16" s="43" t="s">
        <v>6</v>
      </c>
      <c r="H16" s="23" t="s">
        <v>515</v>
      </c>
      <c r="I16" s="20">
        <v>60427</v>
      </c>
    </row>
    <row r="17" spans="1:9">
      <c r="A17" s="2" t="s">
        <v>49</v>
      </c>
      <c r="B17" s="6" t="s">
        <v>50</v>
      </c>
      <c r="C17" s="4"/>
      <c r="D17" s="4">
        <v>63.96</v>
      </c>
      <c r="E17" s="9" t="s">
        <v>51</v>
      </c>
      <c r="F17" s="43" t="s">
        <v>6</v>
      </c>
      <c r="H17" s="24" t="s">
        <v>516</v>
      </c>
      <c r="I17" s="20">
        <v>60429</v>
      </c>
    </row>
    <row r="18" spans="1:9">
      <c r="A18" s="2" t="s">
        <v>52</v>
      </c>
      <c r="B18" s="3" t="s">
        <v>53</v>
      </c>
      <c r="C18" s="4"/>
      <c r="D18" s="4">
        <v>42.76</v>
      </c>
      <c r="E18" s="9" t="s">
        <v>54</v>
      </c>
      <c r="F18" s="43" t="s">
        <v>6</v>
      </c>
      <c r="H18" s="24" t="s">
        <v>517</v>
      </c>
      <c r="I18" s="20">
        <v>60431</v>
      </c>
    </row>
    <row r="19" spans="1:9">
      <c r="A19" s="2" t="s">
        <v>55</v>
      </c>
      <c r="B19" s="6" t="s">
        <v>56</v>
      </c>
      <c r="C19" s="4">
        <v>67.989999999999995</v>
      </c>
      <c r="D19" s="7">
        <f>C19</f>
        <v>67.989999999999995</v>
      </c>
      <c r="E19" s="9" t="s">
        <v>57</v>
      </c>
      <c r="F19" s="43" t="s">
        <v>6</v>
      </c>
      <c r="H19" s="24" t="s">
        <v>518</v>
      </c>
      <c r="I19" s="20">
        <v>60433</v>
      </c>
    </row>
    <row r="20" spans="1:9">
      <c r="A20" s="2" t="s">
        <v>58</v>
      </c>
      <c r="B20" s="10" t="s">
        <v>59</v>
      </c>
      <c r="C20" s="11">
        <v>47.32</v>
      </c>
      <c r="D20" s="7">
        <f>C20</f>
        <v>47.32</v>
      </c>
      <c r="E20" s="9" t="s">
        <v>60</v>
      </c>
      <c r="F20" s="43" t="s">
        <v>6</v>
      </c>
      <c r="H20" s="24" t="s">
        <v>519</v>
      </c>
      <c r="I20" s="20">
        <v>60436</v>
      </c>
    </row>
    <row r="21" spans="1:9">
      <c r="A21" s="2" t="s">
        <v>61</v>
      </c>
      <c r="B21" s="3" t="s">
        <v>62</v>
      </c>
      <c r="C21" s="7">
        <v>30.01</v>
      </c>
      <c r="D21" s="7">
        <f>C21</f>
        <v>30.01</v>
      </c>
      <c r="E21" s="9" t="s">
        <v>63</v>
      </c>
      <c r="F21" s="43" t="s">
        <v>6</v>
      </c>
      <c r="H21" s="24" t="s">
        <v>520</v>
      </c>
      <c r="I21" s="20">
        <v>60438</v>
      </c>
    </row>
    <row r="22" spans="1:9">
      <c r="A22" s="2" t="s">
        <v>64</v>
      </c>
      <c r="B22" s="6" t="s">
        <v>65</v>
      </c>
      <c r="C22" s="4">
        <v>3.78</v>
      </c>
      <c r="D22" s="7">
        <f>C22</f>
        <v>3.78</v>
      </c>
      <c r="E22" s="44" t="s">
        <v>66</v>
      </c>
      <c r="F22" s="3" t="s">
        <v>6</v>
      </c>
      <c r="H22" s="24" t="s">
        <v>521</v>
      </c>
      <c r="I22" s="20">
        <v>60440</v>
      </c>
    </row>
    <row r="23" spans="1:9">
      <c r="A23" s="2" t="s">
        <v>67</v>
      </c>
      <c r="B23" s="6" t="s">
        <v>68</v>
      </c>
      <c r="C23" s="4">
        <v>3.28</v>
      </c>
      <c r="D23" s="4">
        <f>C23*6</f>
        <v>19.68</v>
      </c>
      <c r="E23" s="44" t="s">
        <v>69</v>
      </c>
      <c r="F23" s="3" t="s">
        <v>70</v>
      </c>
      <c r="H23" s="24" t="s">
        <v>522</v>
      </c>
      <c r="I23" s="20">
        <v>60442</v>
      </c>
    </row>
    <row r="24" spans="1:9">
      <c r="A24" s="2" t="s">
        <v>71</v>
      </c>
      <c r="B24" s="3" t="s">
        <v>72</v>
      </c>
      <c r="C24" s="4">
        <v>19.239999999999998</v>
      </c>
      <c r="D24" s="4">
        <f>C24</f>
        <v>19.239999999999998</v>
      </c>
      <c r="E24" s="44" t="s">
        <v>73</v>
      </c>
      <c r="F24" s="3" t="s">
        <v>6</v>
      </c>
      <c r="H24" s="24" t="s">
        <v>523</v>
      </c>
      <c r="I24" s="20">
        <v>60444</v>
      </c>
    </row>
    <row r="25" spans="1:9">
      <c r="A25" s="2" t="s">
        <v>74</v>
      </c>
      <c r="B25" s="6" t="s">
        <v>75</v>
      </c>
      <c r="C25" s="7">
        <v>37.369999999999997</v>
      </c>
      <c r="D25" s="4">
        <f>C25</f>
        <v>37.369999999999997</v>
      </c>
      <c r="E25" s="44" t="s">
        <v>76</v>
      </c>
      <c r="F25" s="3" t="s">
        <v>70</v>
      </c>
      <c r="H25" s="23" t="s">
        <v>524</v>
      </c>
      <c r="I25" s="20">
        <v>60446</v>
      </c>
    </row>
    <row r="26" spans="1:9">
      <c r="A26" s="2" t="s">
        <v>77</v>
      </c>
      <c r="B26" s="6" t="s">
        <v>78</v>
      </c>
      <c r="C26" s="4">
        <v>3.13</v>
      </c>
      <c r="D26" s="4">
        <f>C26*12</f>
        <v>37.56</v>
      </c>
      <c r="E26" s="44" t="s">
        <v>79</v>
      </c>
      <c r="F26" s="3" t="s">
        <v>70</v>
      </c>
      <c r="H26" s="23" t="s">
        <v>525</v>
      </c>
      <c r="I26" s="20">
        <v>60448</v>
      </c>
    </row>
    <row r="27" spans="1:9">
      <c r="A27" s="2" t="s">
        <v>80</v>
      </c>
      <c r="B27" s="6" t="s">
        <v>81</v>
      </c>
      <c r="C27" s="4">
        <v>17.66</v>
      </c>
      <c r="D27" s="4">
        <f>C27*4</f>
        <v>70.64</v>
      </c>
      <c r="E27" s="44" t="s">
        <v>82</v>
      </c>
      <c r="F27" s="3" t="s">
        <v>70</v>
      </c>
      <c r="H27" s="23" t="s">
        <v>526</v>
      </c>
      <c r="I27" s="20">
        <v>60450</v>
      </c>
    </row>
    <row r="28" spans="1:9">
      <c r="A28" s="2" t="s">
        <v>83</v>
      </c>
      <c r="B28" s="6" t="s">
        <v>84</v>
      </c>
      <c r="C28" s="4">
        <v>16.989999999999998</v>
      </c>
      <c r="D28" s="4">
        <f>C28*4</f>
        <v>67.959999999999994</v>
      </c>
      <c r="E28" s="44" t="s">
        <v>85</v>
      </c>
      <c r="F28" s="3" t="s">
        <v>70</v>
      </c>
      <c r="H28" s="24" t="s">
        <v>527</v>
      </c>
      <c r="I28" s="20">
        <v>60452</v>
      </c>
    </row>
    <row r="29" spans="1:9">
      <c r="A29" s="2" t="s">
        <v>86</v>
      </c>
      <c r="B29" s="6" t="s">
        <v>87</v>
      </c>
      <c r="C29" s="7">
        <v>18.559999999999999</v>
      </c>
      <c r="D29" s="7">
        <f>C29*4</f>
        <v>74.239999999999995</v>
      </c>
      <c r="E29" s="44" t="s">
        <v>88</v>
      </c>
      <c r="F29" s="3" t="s">
        <v>70</v>
      </c>
      <c r="H29" s="23" t="s">
        <v>528</v>
      </c>
      <c r="I29" s="20">
        <v>60454</v>
      </c>
    </row>
    <row r="30" spans="1:9">
      <c r="A30" s="2" t="s">
        <v>89</v>
      </c>
      <c r="B30" s="6" t="s">
        <v>90</v>
      </c>
      <c r="C30" s="4">
        <v>90.99</v>
      </c>
      <c r="D30" s="4">
        <f>C30</f>
        <v>90.99</v>
      </c>
      <c r="E30" s="44" t="s">
        <v>91</v>
      </c>
      <c r="F30" s="3" t="s">
        <v>70</v>
      </c>
      <c r="H30" s="23" t="s">
        <v>529</v>
      </c>
      <c r="I30" s="20">
        <v>60456</v>
      </c>
    </row>
    <row r="31" spans="1:9">
      <c r="A31" s="2" t="s">
        <v>92</v>
      </c>
      <c r="B31" s="6" t="s">
        <v>93</v>
      </c>
      <c r="C31" s="4">
        <v>11.77</v>
      </c>
      <c r="D31" s="4">
        <f>C31*6</f>
        <v>70.62</v>
      </c>
      <c r="E31" s="44" t="s">
        <v>94</v>
      </c>
      <c r="F31" s="3" t="s">
        <v>70</v>
      </c>
      <c r="H31" s="23" t="s">
        <v>530</v>
      </c>
      <c r="I31" s="20">
        <v>60458</v>
      </c>
    </row>
    <row r="32" spans="1:9">
      <c r="A32" s="2" t="s">
        <v>95</v>
      </c>
      <c r="B32" s="6" t="s">
        <v>96</v>
      </c>
      <c r="C32" s="4">
        <v>75.239999999999995</v>
      </c>
      <c r="D32" s="4">
        <f>C32</f>
        <v>75.239999999999995</v>
      </c>
      <c r="E32" s="44" t="s">
        <v>97</v>
      </c>
      <c r="F32" s="3" t="s">
        <v>70</v>
      </c>
      <c r="H32" s="23" t="s">
        <v>531</v>
      </c>
      <c r="I32" s="20">
        <v>60459</v>
      </c>
    </row>
    <row r="33" spans="1:9">
      <c r="A33" s="2" t="s">
        <v>98</v>
      </c>
      <c r="B33" s="6" t="s">
        <v>99</v>
      </c>
      <c r="C33" s="4">
        <v>2.56</v>
      </c>
      <c r="D33" s="4">
        <f>C33*12</f>
        <v>30.72</v>
      </c>
      <c r="E33" s="44" t="s">
        <v>100</v>
      </c>
      <c r="F33" s="3" t="s">
        <v>70</v>
      </c>
      <c r="H33" s="23" t="s">
        <v>532</v>
      </c>
      <c r="I33" s="20">
        <v>60461</v>
      </c>
    </row>
    <row r="34" spans="1:9">
      <c r="A34" s="2" t="s">
        <v>101</v>
      </c>
      <c r="B34" s="6" t="s">
        <v>102</v>
      </c>
      <c r="C34" s="4">
        <v>39.79</v>
      </c>
      <c r="D34" s="4">
        <f>C34</f>
        <v>39.79</v>
      </c>
      <c r="E34" s="44" t="s">
        <v>103</v>
      </c>
      <c r="F34" s="3" t="s">
        <v>70</v>
      </c>
      <c r="H34" s="23" t="s">
        <v>533</v>
      </c>
      <c r="I34" s="20">
        <v>60463</v>
      </c>
    </row>
    <row r="35" spans="1:9">
      <c r="A35" s="2" t="s">
        <v>104</v>
      </c>
      <c r="B35" s="6" t="s">
        <v>105</v>
      </c>
      <c r="C35" s="4">
        <v>14.86</v>
      </c>
      <c r="D35" s="4">
        <f>C35*4</f>
        <v>59.44</v>
      </c>
      <c r="E35" s="44" t="s">
        <v>106</v>
      </c>
      <c r="F35" s="3" t="s">
        <v>70</v>
      </c>
      <c r="H35" s="24" t="s">
        <v>534</v>
      </c>
      <c r="I35" s="20">
        <v>60465</v>
      </c>
    </row>
    <row r="36" spans="1:9">
      <c r="A36" s="2" t="s">
        <v>107</v>
      </c>
      <c r="B36" s="6" t="s">
        <v>108</v>
      </c>
      <c r="C36" s="4">
        <v>9.83</v>
      </c>
      <c r="D36" s="4">
        <f>C36*4</f>
        <v>39.32</v>
      </c>
      <c r="E36" s="44" t="s">
        <v>109</v>
      </c>
      <c r="F36" s="3" t="s">
        <v>70</v>
      </c>
      <c r="H36" s="23" t="s">
        <v>535</v>
      </c>
      <c r="I36" s="20">
        <v>60468</v>
      </c>
    </row>
    <row r="37" spans="1:9">
      <c r="A37" s="2" t="s">
        <v>110</v>
      </c>
      <c r="B37" s="6" t="s">
        <v>111</v>
      </c>
      <c r="C37" s="4">
        <v>15.33</v>
      </c>
      <c r="D37" s="4">
        <f>C37*4</f>
        <v>61.32</v>
      </c>
      <c r="E37" s="44" t="s">
        <v>112</v>
      </c>
      <c r="F37" s="3" t="s">
        <v>70</v>
      </c>
      <c r="H37" s="24" t="s">
        <v>536</v>
      </c>
      <c r="I37" s="20">
        <v>60470</v>
      </c>
    </row>
    <row r="38" spans="1:9">
      <c r="A38" s="2" t="s">
        <v>113</v>
      </c>
      <c r="B38" s="3" t="s">
        <v>114</v>
      </c>
      <c r="C38" s="4">
        <v>11.91</v>
      </c>
      <c r="D38" s="4">
        <f>11.91*12</f>
        <v>142.92000000000002</v>
      </c>
      <c r="E38" s="44" t="s">
        <v>115</v>
      </c>
      <c r="F38" s="3" t="s">
        <v>70</v>
      </c>
      <c r="H38" s="24" t="s">
        <v>537</v>
      </c>
      <c r="I38" s="20">
        <v>60472</v>
      </c>
    </row>
    <row r="39" spans="1:9">
      <c r="A39" s="2" t="s">
        <v>116</v>
      </c>
      <c r="B39" s="6" t="s">
        <v>117</v>
      </c>
      <c r="C39" s="7">
        <v>13.24</v>
      </c>
      <c r="D39" s="7">
        <f>C39*4</f>
        <v>52.96</v>
      </c>
      <c r="E39" s="44" t="s">
        <v>118</v>
      </c>
      <c r="F39" s="3" t="s">
        <v>70</v>
      </c>
      <c r="H39" s="23" t="s">
        <v>538</v>
      </c>
      <c r="I39" s="20">
        <v>60474</v>
      </c>
    </row>
    <row r="40" spans="1:9">
      <c r="A40" s="2" t="s">
        <v>119</v>
      </c>
      <c r="B40" s="6" t="s">
        <v>120</v>
      </c>
      <c r="C40" s="7">
        <v>19.57</v>
      </c>
      <c r="D40" s="7">
        <f>C40*4</f>
        <v>78.28</v>
      </c>
      <c r="E40" s="44" t="s">
        <v>121</v>
      </c>
      <c r="F40" s="3" t="s">
        <v>70</v>
      </c>
      <c r="H40" s="24" t="s">
        <v>539</v>
      </c>
      <c r="I40" s="20">
        <v>60477</v>
      </c>
    </row>
    <row r="41" spans="1:9">
      <c r="A41" s="2" t="s">
        <v>122</v>
      </c>
      <c r="B41" s="6" t="s">
        <v>123</v>
      </c>
      <c r="C41" s="7">
        <v>14.07</v>
      </c>
      <c r="D41" s="7">
        <f>C41*4</f>
        <v>56.28</v>
      </c>
      <c r="E41" s="44" t="s">
        <v>124</v>
      </c>
      <c r="F41" s="3" t="s">
        <v>70</v>
      </c>
      <c r="H41" s="24" t="s">
        <v>540</v>
      </c>
      <c r="I41" s="20">
        <v>60480</v>
      </c>
    </row>
    <row r="42" spans="1:9">
      <c r="A42" s="2" t="s">
        <v>125</v>
      </c>
      <c r="B42" s="6" t="s">
        <v>126</v>
      </c>
      <c r="C42" s="4">
        <v>17.14</v>
      </c>
      <c r="D42" s="4">
        <f>C42*4</f>
        <v>68.56</v>
      </c>
      <c r="E42" s="44" t="s">
        <v>127</v>
      </c>
      <c r="F42" s="3" t="s">
        <v>70</v>
      </c>
      <c r="H42" s="24" t="s">
        <v>541</v>
      </c>
      <c r="I42" s="20">
        <v>60482</v>
      </c>
    </row>
    <row r="43" spans="1:9">
      <c r="A43" s="2" t="s">
        <v>128</v>
      </c>
      <c r="B43" s="3" t="s">
        <v>129</v>
      </c>
      <c r="C43" s="4">
        <v>3.4</v>
      </c>
      <c r="D43" s="4">
        <f>C43</f>
        <v>3.4</v>
      </c>
      <c r="E43" s="44" t="s">
        <v>130</v>
      </c>
      <c r="F43" s="3" t="s">
        <v>6</v>
      </c>
      <c r="H43" s="23" t="s">
        <v>542</v>
      </c>
      <c r="I43" s="20">
        <v>60484</v>
      </c>
    </row>
    <row r="44" spans="1:9">
      <c r="A44" s="2" t="s">
        <v>131</v>
      </c>
      <c r="B44" s="6" t="s">
        <v>132</v>
      </c>
      <c r="C44" s="7">
        <v>6.6</v>
      </c>
      <c r="D44" s="7">
        <f>C44*6</f>
        <v>39.599999999999994</v>
      </c>
      <c r="E44" s="44" t="s">
        <v>133</v>
      </c>
      <c r="F44" s="3" t="s">
        <v>6</v>
      </c>
      <c r="H44" s="23" t="s">
        <v>543</v>
      </c>
      <c r="I44" s="20">
        <v>60486</v>
      </c>
    </row>
    <row r="45" spans="1:9">
      <c r="A45" s="2" t="s">
        <v>134</v>
      </c>
      <c r="B45" s="6" t="s">
        <v>135</v>
      </c>
      <c r="C45" s="4">
        <v>14.37</v>
      </c>
      <c r="D45" s="4">
        <f>C45*6</f>
        <v>86.22</v>
      </c>
      <c r="E45" s="44" t="s">
        <v>136</v>
      </c>
      <c r="F45" s="3" t="s">
        <v>70</v>
      </c>
      <c r="H45" s="23" t="s">
        <v>544</v>
      </c>
      <c r="I45" s="20">
        <v>60488</v>
      </c>
    </row>
    <row r="46" spans="1:9">
      <c r="A46" s="2" t="s">
        <v>137</v>
      </c>
      <c r="B46" s="6" t="s">
        <v>138</v>
      </c>
      <c r="C46" s="7">
        <v>14.9</v>
      </c>
      <c r="D46" s="7">
        <f>C46*4</f>
        <v>59.6</v>
      </c>
      <c r="E46" s="44" t="s">
        <v>139</v>
      </c>
      <c r="F46" s="3" t="s">
        <v>70</v>
      </c>
      <c r="H46" s="23" t="s">
        <v>545</v>
      </c>
      <c r="I46" s="20">
        <v>60490</v>
      </c>
    </row>
    <row r="47" spans="1:9">
      <c r="A47" s="2" t="s">
        <v>140</v>
      </c>
      <c r="B47" s="3" t="s">
        <v>141</v>
      </c>
      <c r="C47" s="7">
        <v>11.29</v>
      </c>
      <c r="D47" s="7">
        <f>C47*4</f>
        <v>45.16</v>
      </c>
      <c r="E47" s="44" t="s">
        <v>142</v>
      </c>
      <c r="F47" s="3" t="s">
        <v>70</v>
      </c>
      <c r="H47" s="23" t="s">
        <v>546</v>
      </c>
      <c r="I47" s="20">
        <v>60492</v>
      </c>
    </row>
    <row r="48" spans="1:9">
      <c r="A48" s="2" t="s">
        <v>143</v>
      </c>
      <c r="B48" s="6" t="s">
        <v>144</v>
      </c>
      <c r="C48" s="4">
        <v>11.63</v>
      </c>
      <c r="D48" s="4">
        <f>C48*4</f>
        <v>46.52</v>
      </c>
      <c r="E48" s="44" t="s">
        <v>145</v>
      </c>
      <c r="F48" s="3" t="s">
        <v>70</v>
      </c>
      <c r="H48" s="23" t="s">
        <v>547</v>
      </c>
      <c r="I48" s="20">
        <v>60495</v>
      </c>
    </row>
    <row r="49" spans="1:9">
      <c r="A49" s="2" t="s">
        <v>146</v>
      </c>
      <c r="B49" s="6" t="s">
        <v>147</v>
      </c>
      <c r="C49" s="7">
        <v>16.399999999999999</v>
      </c>
      <c r="D49" s="7">
        <f>C49*4</f>
        <v>65.599999999999994</v>
      </c>
      <c r="E49" s="44" t="s">
        <v>148</v>
      </c>
      <c r="F49" s="3" t="s">
        <v>70</v>
      </c>
      <c r="H49" s="24" t="s">
        <v>548</v>
      </c>
      <c r="I49" s="20">
        <v>60497</v>
      </c>
    </row>
    <row r="50" spans="1:9">
      <c r="A50" s="12" t="s">
        <v>149</v>
      </c>
      <c r="B50" s="6" t="s">
        <v>150</v>
      </c>
      <c r="C50" s="4">
        <v>40.479999999999997</v>
      </c>
      <c r="D50" s="4">
        <f>C50</f>
        <v>40.479999999999997</v>
      </c>
      <c r="E50" s="44" t="s">
        <v>151</v>
      </c>
      <c r="F50" s="3" t="s">
        <v>6</v>
      </c>
      <c r="H50" s="23" t="s">
        <v>549</v>
      </c>
      <c r="I50" s="20">
        <v>60499</v>
      </c>
    </row>
    <row r="51" spans="1:9">
      <c r="A51" s="2" t="s">
        <v>152</v>
      </c>
      <c r="B51" s="6" t="s">
        <v>153</v>
      </c>
      <c r="C51" s="4">
        <v>4.66</v>
      </c>
      <c r="D51" s="4">
        <f>C51</f>
        <v>4.66</v>
      </c>
      <c r="E51" s="44" t="s">
        <v>154</v>
      </c>
      <c r="F51" s="3" t="s">
        <v>6</v>
      </c>
      <c r="H51" s="23" t="s">
        <v>550</v>
      </c>
      <c r="I51" s="20">
        <v>60501</v>
      </c>
    </row>
    <row r="52" spans="1:9">
      <c r="A52" s="2" t="s">
        <v>155</v>
      </c>
      <c r="B52" s="6" t="s">
        <v>156</v>
      </c>
      <c r="C52" s="7">
        <v>6.99</v>
      </c>
      <c r="D52" s="7">
        <f>C52*12</f>
        <v>83.88</v>
      </c>
      <c r="E52" s="44" t="s">
        <v>157</v>
      </c>
      <c r="F52" s="3" t="s">
        <v>70</v>
      </c>
      <c r="H52" s="25" t="s">
        <v>551</v>
      </c>
      <c r="I52" s="26">
        <v>60503</v>
      </c>
    </row>
    <row r="53" spans="1:9">
      <c r="A53" s="2" t="s">
        <v>158</v>
      </c>
      <c r="B53" s="6" t="s">
        <v>159</v>
      </c>
      <c r="C53" s="4">
        <v>13.1</v>
      </c>
      <c r="D53" s="4">
        <f>C53*4</f>
        <v>52.4</v>
      </c>
      <c r="E53" s="44" t="s">
        <v>160</v>
      </c>
      <c r="F53" s="3" t="s">
        <v>70</v>
      </c>
      <c r="H53" s="25" t="s">
        <v>718</v>
      </c>
      <c r="I53" s="26">
        <v>61717</v>
      </c>
    </row>
    <row r="54" spans="1:9">
      <c r="A54" s="2" t="s">
        <v>161</v>
      </c>
      <c r="B54" s="6" t="s">
        <v>162</v>
      </c>
      <c r="C54" s="7">
        <v>17.489999999999998</v>
      </c>
      <c r="D54" s="7">
        <f>C54*4</f>
        <v>69.959999999999994</v>
      </c>
      <c r="E54" s="44" t="s">
        <v>163</v>
      </c>
      <c r="F54" s="3" t="s">
        <v>70</v>
      </c>
    </row>
    <row r="55" spans="1:9">
      <c r="A55" s="2" t="s">
        <v>164</v>
      </c>
      <c r="B55" s="6" t="s">
        <v>165</v>
      </c>
      <c r="C55" s="4">
        <v>19.2</v>
      </c>
      <c r="D55" s="4">
        <f>C55*4</f>
        <v>76.8</v>
      </c>
      <c r="E55" s="44" t="s">
        <v>166</v>
      </c>
      <c r="F55" s="3" t="s">
        <v>70</v>
      </c>
    </row>
    <row r="56" spans="1:9">
      <c r="A56" s="2" t="s">
        <v>167</v>
      </c>
      <c r="B56" s="6" t="s">
        <v>168</v>
      </c>
      <c r="C56" s="7">
        <v>29.96</v>
      </c>
      <c r="D56" s="7">
        <f>C56</f>
        <v>29.96</v>
      </c>
      <c r="E56" s="44" t="s">
        <v>169</v>
      </c>
      <c r="F56" s="3" t="s">
        <v>70</v>
      </c>
    </row>
    <row r="57" spans="1:9">
      <c r="A57" s="2" t="s">
        <v>170</v>
      </c>
      <c r="B57" s="6" t="s">
        <v>171</v>
      </c>
      <c r="C57" s="4">
        <v>20.97</v>
      </c>
      <c r="D57" s="4">
        <f>C57*4</f>
        <v>83.88</v>
      </c>
      <c r="E57" s="44" t="s">
        <v>172</v>
      </c>
      <c r="F57" s="3" t="s">
        <v>70</v>
      </c>
    </row>
    <row r="58" spans="1:9">
      <c r="A58" s="2" t="s">
        <v>173</v>
      </c>
      <c r="B58" s="6" t="s">
        <v>174</v>
      </c>
      <c r="C58" s="7">
        <v>6.4</v>
      </c>
      <c r="D58" s="7">
        <f>C58*4</f>
        <v>25.6</v>
      </c>
      <c r="E58" s="44" t="s">
        <v>175</v>
      </c>
      <c r="F58" s="3" t="s">
        <v>70</v>
      </c>
    </row>
    <row r="59" spans="1:9">
      <c r="A59" s="2" t="s">
        <v>176</v>
      </c>
      <c r="B59" s="6" t="s">
        <v>177</v>
      </c>
      <c r="C59" s="7">
        <v>23.17</v>
      </c>
      <c r="D59" s="7">
        <f>C59*4</f>
        <v>92.68</v>
      </c>
      <c r="E59" s="44" t="s">
        <v>178</v>
      </c>
      <c r="F59" s="3" t="s">
        <v>70</v>
      </c>
    </row>
    <row r="60" spans="1:9">
      <c r="A60" s="2" t="s">
        <v>179</v>
      </c>
      <c r="B60" s="6" t="s">
        <v>180</v>
      </c>
      <c r="C60" s="7">
        <v>22.66</v>
      </c>
      <c r="D60" s="7">
        <f>C60*4</f>
        <v>90.64</v>
      </c>
      <c r="E60" s="44" t="s">
        <v>181</v>
      </c>
      <c r="F60" s="3" t="s">
        <v>70</v>
      </c>
    </row>
    <row r="61" spans="1:9">
      <c r="A61" s="2" t="s">
        <v>182</v>
      </c>
      <c r="B61" s="6" t="s">
        <v>183</v>
      </c>
      <c r="C61" s="4">
        <v>3.44</v>
      </c>
      <c r="D61" s="4">
        <f>C61*4</f>
        <v>13.76</v>
      </c>
      <c r="E61" s="44" t="s">
        <v>184</v>
      </c>
      <c r="F61" s="3" t="s">
        <v>70</v>
      </c>
    </row>
    <row r="62" spans="1:9">
      <c r="A62" s="2" t="s">
        <v>185</v>
      </c>
      <c r="B62" s="6" t="s">
        <v>186</v>
      </c>
      <c r="C62" s="4">
        <v>3.12</v>
      </c>
      <c r="D62" s="4">
        <f t="shared" ref="D62:D75" si="0">C62</f>
        <v>3.12</v>
      </c>
      <c r="E62" s="44" t="s">
        <v>187</v>
      </c>
      <c r="F62" s="3" t="s">
        <v>6</v>
      </c>
    </row>
    <row r="63" spans="1:9">
      <c r="A63" s="2" t="s">
        <v>188</v>
      </c>
      <c r="B63" s="6" t="s">
        <v>189</v>
      </c>
      <c r="C63" s="4">
        <v>5.13</v>
      </c>
      <c r="D63" s="4">
        <f t="shared" si="0"/>
        <v>5.13</v>
      </c>
      <c r="E63" s="44" t="s">
        <v>190</v>
      </c>
      <c r="F63" s="3" t="s">
        <v>6</v>
      </c>
    </row>
    <row r="64" spans="1:9">
      <c r="A64" s="45" t="s">
        <v>191</v>
      </c>
      <c r="B64" s="31" t="s">
        <v>192</v>
      </c>
      <c r="C64" s="4">
        <v>4.0199999999999996</v>
      </c>
      <c r="D64" s="4">
        <f t="shared" si="0"/>
        <v>4.0199999999999996</v>
      </c>
      <c r="E64" s="44" t="s">
        <v>193</v>
      </c>
      <c r="F64" s="3" t="s">
        <v>6</v>
      </c>
    </row>
    <row r="65" spans="1:6">
      <c r="A65" s="46" t="s">
        <v>194</v>
      </c>
      <c r="B65" s="31" t="s">
        <v>195</v>
      </c>
      <c r="C65" s="4">
        <v>2.66</v>
      </c>
      <c r="D65" s="4">
        <f t="shared" si="0"/>
        <v>2.66</v>
      </c>
      <c r="E65" s="44" t="s">
        <v>196</v>
      </c>
      <c r="F65" s="3" t="s">
        <v>6</v>
      </c>
    </row>
    <row r="66" spans="1:6">
      <c r="A66" s="46" t="s">
        <v>197</v>
      </c>
      <c r="B66" s="31" t="s">
        <v>198</v>
      </c>
      <c r="C66" s="4">
        <v>4.62</v>
      </c>
      <c r="D66" s="4">
        <f t="shared" si="0"/>
        <v>4.62</v>
      </c>
      <c r="E66" s="44" t="s">
        <v>199</v>
      </c>
      <c r="F66" s="3" t="s">
        <v>6</v>
      </c>
    </row>
    <row r="67" spans="1:6">
      <c r="A67" s="45" t="s">
        <v>200</v>
      </c>
      <c r="B67" s="31" t="s">
        <v>201</v>
      </c>
      <c r="C67" s="7">
        <v>0</v>
      </c>
      <c r="D67" s="4">
        <f t="shared" si="0"/>
        <v>0</v>
      </c>
      <c r="E67" s="44" t="s">
        <v>202</v>
      </c>
      <c r="F67" s="3" t="s">
        <v>6</v>
      </c>
    </row>
    <row r="68" spans="1:6">
      <c r="A68" s="45" t="s">
        <v>203</v>
      </c>
      <c r="B68" s="31" t="s">
        <v>204</v>
      </c>
      <c r="C68" s="7">
        <v>24.19</v>
      </c>
      <c r="D68" s="4">
        <f t="shared" si="0"/>
        <v>24.19</v>
      </c>
      <c r="E68" s="44" t="s">
        <v>205</v>
      </c>
      <c r="F68" s="3" t="s">
        <v>6</v>
      </c>
    </row>
    <row r="69" spans="1:6">
      <c r="A69" s="45" t="s">
        <v>206</v>
      </c>
      <c r="B69" s="31" t="s">
        <v>207</v>
      </c>
      <c r="C69" s="4">
        <v>5.26</v>
      </c>
      <c r="D69" s="4">
        <f t="shared" si="0"/>
        <v>5.26</v>
      </c>
      <c r="E69" s="44" t="s">
        <v>208</v>
      </c>
      <c r="F69" s="3" t="s">
        <v>6</v>
      </c>
    </row>
    <row r="70" spans="1:6">
      <c r="A70" s="45" t="s">
        <v>209</v>
      </c>
      <c r="B70" s="31" t="s">
        <v>210</v>
      </c>
      <c r="C70" s="7">
        <v>0.53</v>
      </c>
      <c r="D70" s="4">
        <f t="shared" si="0"/>
        <v>0.53</v>
      </c>
      <c r="E70" s="44" t="s">
        <v>211</v>
      </c>
      <c r="F70" s="3" t="s">
        <v>6</v>
      </c>
    </row>
    <row r="71" spans="1:6">
      <c r="A71" s="45" t="s">
        <v>212</v>
      </c>
      <c r="B71" s="31" t="s">
        <v>213</v>
      </c>
      <c r="C71" s="4">
        <v>52.41</v>
      </c>
      <c r="D71" s="4">
        <f t="shared" si="0"/>
        <v>52.41</v>
      </c>
      <c r="E71" s="44" t="s">
        <v>214</v>
      </c>
      <c r="F71" s="3" t="s">
        <v>6</v>
      </c>
    </row>
    <row r="72" spans="1:6">
      <c r="A72" s="45" t="s">
        <v>215</v>
      </c>
      <c r="B72" s="31" t="s">
        <v>216</v>
      </c>
      <c r="C72" s="4">
        <v>6.67</v>
      </c>
      <c r="D72" s="4">
        <f t="shared" si="0"/>
        <v>6.67</v>
      </c>
      <c r="E72" s="44" t="s">
        <v>217</v>
      </c>
      <c r="F72" s="3" t="s">
        <v>6</v>
      </c>
    </row>
    <row r="73" spans="1:6">
      <c r="A73" s="45" t="s">
        <v>218</v>
      </c>
      <c r="B73" s="31" t="s">
        <v>219</v>
      </c>
      <c r="C73" s="4">
        <v>6.85</v>
      </c>
      <c r="D73" s="4">
        <f t="shared" si="0"/>
        <v>6.85</v>
      </c>
      <c r="E73" s="44" t="s">
        <v>220</v>
      </c>
      <c r="F73" s="3" t="s">
        <v>6</v>
      </c>
    </row>
    <row r="74" spans="1:6">
      <c r="A74" s="45" t="s">
        <v>221</v>
      </c>
      <c r="B74" s="31" t="s">
        <v>222</v>
      </c>
      <c r="C74" s="4">
        <v>21.05</v>
      </c>
      <c r="D74" s="4">
        <f t="shared" si="0"/>
        <v>21.05</v>
      </c>
      <c r="E74" s="44" t="s">
        <v>223</v>
      </c>
      <c r="F74" s="3" t="s">
        <v>70</v>
      </c>
    </row>
    <row r="75" spans="1:6">
      <c r="A75" s="45" t="s">
        <v>224</v>
      </c>
      <c r="B75" s="31" t="s">
        <v>225</v>
      </c>
      <c r="C75" s="4">
        <v>40.5</v>
      </c>
      <c r="D75" s="4">
        <f t="shared" si="0"/>
        <v>40.5</v>
      </c>
      <c r="E75" s="44" t="s">
        <v>226</v>
      </c>
      <c r="F75" s="3" t="s">
        <v>6</v>
      </c>
    </row>
    <row r="76" spans="1:6">
      <c r="A76" s="46" t="s">
        <v>227</v>
      </c>
      <c r="B76" s="31" t="s">
        <v>228</v>
      </c>
      <c r="C76" s="4">
        <v>0.65</v>
      </c>
      <c r="D76" s="4">
        <v>1.93</v>
      </c>
      <c r="E76" s="44" t="s">
        <v>229</v>
      </c>
      <c r="F76" s="3" t="s">
        <v>6</v>
      </c>
    </row>
    <row r="77" spans="1:6">
      <c r="A77" s="45" t="s">
        <v>230</v>
      </c>
      <c r="B77" s="31" t="s">
        <v>231</v>
      </c>
      <c r="C77" s="4">
        <v>12.18</v>
      </c>
      <c r="D77" s="4">
        <f t="shared" ref="D77:D108" si="1">C77</f>
        <v>12.18</v>
      </c>
      <c r="E77" s="44" t="s">
        <v>232</v>
      </c>
      <c r="F77" s="3" t="s">
        <v>6</v>
      </c>
    </row>
    <row r="78" spans="1:6">
      <c r="A78" s="46" t="s">
        <v>233</v>
      </c>
      <c r="B78" s="31"/>
      <c r="C78" s="4">
        <v>6.56</v>
      </c>
      <c r="D78" s="4">
        <f t="shared" si="1"/>
        <v>6.56</v>
      </c>
      <c r="E78" s="44" t="s">
        <v>234</v>
      </c>
      <c r="F78" s="3" t="s">
        <v>6</v>
      </c>
    </row>
    <row r="79" spans="1:6">
      <c r="A79" s="45" t="s">
        <v>235</v>
      </c>
      <c r="B79" s="32" t="s">
        <v>236</v>
      </c>
      <c r="C79" s="4">
        <v>8.59</v>
      </c>
      <c r="D79" s="4">
        <f t="shared" si="1"/>
        <v>8.59</v>
      </c>
      <c r="E79" s="44" t="s">
        <v>237</v>
      </c>
      <c r="F79" s="3" t="s">
        <v>6</v>
      </c>
    </row>
    <row r="80" spans="1:6">
      <c r="A80" s="46" t="s">
        <v>238</v>
      </c>
      <c r="B80" s="31"/>
      <c r="C80" s="4">
        <v>3.65</v>
      </c>
      <c r="D80" s="4">
        <f t="shared" si="1"/>
        <v>3.65</v>
      </c>
      <c r="E80" s="44" t="s">
        <v>239</v>
      </c>
      <c r="F80" s="3" t="s">
        <v>6</v>
      </c>
    </row>
    <row r="81" spans="1:6">
      <c r="A81" s="46" t="s">
        <v>240</v>
      </c>
      <c r="B81" s="31"/>
      <c r="C81" s="4">
        <v>14.2</v>
      </c>
      <c r="D81" s="4">
        <f t="shared" si="1"/>
        <v>14.2</v>
      </c>
      <c r="E81" s="44" t="s">
        <v>241</v>
      </c>
      <c r="F81" s="3" t="s">
        <v>6</v>
      </c>
    </row>
    <row r="82" spans="1:6">
      <c r="A82" s="45" t="s">
        <v>242</v>
      </c>
      <c r="B82" s="31" t="s">
        <v>243</v>
      </c>
      <c r="C82" s="4">
        <v>5.63</v>
      </c>
      <c r="D82" s="4">
        <f t="shared" si="1"/>
        <v>5.63</v>
      </c>
      <c r="E82" s="44" t="s">
        <v>244</v>
      </c>
      <c r="F82" s="3" t="s">
        <v>6</v>
      </c>
    </row>
    <row r="83" spans="1:6">
      <c r="A83" s="45" t="s">
        <v>245</v>
      </c>
      <c r="B83" s="31" t="s">
        <v>246</v>
      </c>
      <c r="C83" s="4">
        <v>11.95</v>
      </c>
      <c r="D83" s="4">
        <f t="shared" si="1"/>
        <v>11.95</v>
      </c>
      <c r="E83" s="44" t="s">
        <v>247</v>
      </c>
      <c r="F83" s="3" t="s">
        <v>6</v>
      </c>
    </row>
    <row r="84" spans="1:6">
      <c r="A84" s="45" t="s">
        <v>248</v>
      </c>
      <c r="B84" s="31"/>
      <c r="C84" s="7">
        <v>13.41</v>
      </c>
      <c r="D84" s="4">
        <f t="shared" si="1"/>
        <v>13.41</v>
      </c>
      <c r="E84" s="44" t="s">
        <v>249</v>
      </c>
      <c r="F84" s="3" t="s">
        <v>6</v>
      </c>
    </row>
    <row r="85" spans="1:6">
      <c r="A85" s="46" t="s">
        <v>250</v>
      </c>
      <c r="B85" s="31" t="s">
        <v>251</v>
      </c>
      <c r="C85" s="4">
        <v>5.96</v>
      </c>
      <c r="D85" s="4">
        <f t="shared" si="1"/>
        <v>5.96</v>
      </c>
      <c r="E85" s="44" t="s">
        <v>252</v>
      </c>
      <c r="F85" s="3" t="s">
        <v>6</v>
      </c>
    </row>
    <row r="86" spans="1:6">
      <c r="A86" s="45" t="s">
        <v>253</v>
      </c>
      <c r="B86" s="31" t="s">
        <v>254</v>
      </c>
      <c r="C86" s="4">
        <v>5.4</v>
      </c>
      <c r="D86" s="4">
        <f t="shared" si="1"/>
        <v>5.4</v>
      </c>
      <c r="E86" s="44" t="s">
        <v>255</v>
      </c>
      <c r="F86" s="3" t="s">
        <v>6</v>
      </c>
    </row>
    <row r="87" spans="1:6">
      <c r="A87" s="45" t="s">
        <v>256</v>
      </c>
      <c r="B87" s="31" t="s">
        <v>257</v>
      </c>
      <c r="C87" s="4">
        <v>20.37</v>
      </c>
      <c r="D87" s="4">
        <f t="shared" si="1"/>
        <v>20.37</v>
      </c>
      <c r="E87" s="44" t="s">
        <v>258</v>
      </c>
      <c r="F87" s="3" t="s">
        <v>70</v>
      </c>
    </row>
    <row r="88" spans="1:6">
      <c r="A88" s="45" t="s">
        <v>259</v>
      </c>
      <c r="B88" s="31" t="s">
        <v>260</v>
      </c>
      <c r="C88" s="4">
        <v>18.22</v>
      </c>
      <c r="D88" s="4">
        <f t="shared" si="1"/>
        <v>18.22</v>
      </c>
      <c r="E88" s="44" t="s">
        <v>261</v>
      </c>
      <c r="F88" s="3" t="s">
        <v>6</v>
      </c>
    </row>
    <row r="89" spans="1:6">
      <c r="A89" s="46" t="s">
        <v>262</v>
      </c>
      <c r="B89" s="31" t="s">
        <v>263</v>
      </c>
      <c r="C89" s="4">
        <v>5.9</v>
      </c>
      <c r="D89" s="4">
        <f t="shared" si="1"/>
        <v>5.9</v>
      </c>
      <c r="E89" s="44" t="s">
        <v>264</v>
      </c>
      <c r="F89" s="3" t="s">
        <v>6</v>
      </c>
    </row>
    <row r="90" spans="1:6">
      <c r="A90" s="45" t="s">
        <v>265</v>
      </c>
      <c r="B90" s="31">
        <v>43235191</v>
      </c>
      <c r="C90" s="7">
        <v>32.880000000000003</v>
      </c>
      <c r="D90" s="4">
        <f t="shared" si="1"/>
        <v>32.880000000000003</v>
      </c>
      <c r="E90" s="44" t="s">
        <v>266</v>
      </c>
      <c r="F90" s="3" t="s">
        <v>267</v>
      </c>
    </row>
    <row r="91" spans="1:6">
      <c r="A91" s="45" t="s">
        <v>268</v>
      </c>
      <c r="B91" s="31" t="s">
        <v>269</v>
      </c>
      <c r="C91" s="7"/>
      <c r="D91" s="4">
        <f t="shared" si="1"/>
        <v>0</v>
      </c>
      <c r="E91" s="44" t="s">
        <v>270</v>
      </c>
      <c r="F91" s="3" t="s">
        <v>6</v>
      </c>
    </row>
    <row r="92" spans="1:6">
      <c r="A92" s="45" t="s">
        <v>271</v>
      </c>
      <c r="B92" s="31" t="s">
        <v>272</v>
      </c>
      <c r="C92" s="4">
        <v>4.1399999999999997</v>
      </c>
      <c r="D92" s="4">
        <f t="shared" si="1"/>
        <v>4.1399999999999997</v>
      </c>
      <c r="E92" s="44" t="s">
        <v>273</v>
      </c>
      <c r="F92" s="3" t="s">
        <v>6</v>
      </c>
    </row>
    <row r="93" spans="1:6">
      <c r="A93" s="45" t="s">
        <v>274</v>
      </c>
      <c r="B93" s="31" t="s">
        <v>275</v>
      </c>
      <c r="C93" s="4">
        <v>4.5999999999999996</v>
      </c>
      <c r="D93" s="4">
        <f t="shared" si="1"/>
        <v>4.5999999999999996</v>
      </c>
      <c r="E93" s="44" t="s">
        <v>276</v>
      </c>
      <c r="F93" s="3" t="s">
        <v>277</v>
      </c>
    </row>
    <row r="94" spans="1:6">
      <c r="A94" s="45" t="s">
        <v>278</v>
      </c>
      <c r="B94" s="31" t="s">
        <v>279</v>
      </c>
      <c r="C94" s="4">
        <v>19.98</v>
      </c>
      <c r="D94" s="4">
        <f t="shared" si="1"/>
        <v>19.98</v>
      </c>
      <c r="E94" s="44" t="s">
        <v>280</v>
      </c>
      <c r="F94" s="3" t="s">
        <v>6</v>
      </c>
    </row>
    <row r="95" spans="1:6">
      <c r="A95" s="45" t="s">
        <v>281</v>
      </c>
      <c r="B95" s="31" t="s">
        <v>282</v>
      </c>
      <c r="C95" s="4">
        <v>3.01</v>
      </c>
      <c r="D95" s="4">
        <f t="shared" si="1"/>
        <v>3.01</v>
      </c>
      <c r="E95" s="44" t="s">
        <v>283</v>
      </c>
      <c r="F95" s="3" t="s">
        <v>6</v>
      </c>
    </row>
    <row r="96" spans="1:6">
      <c r="A96" s="45" t="s">
        <v>284</v>
      </c>
      <c r="B96" s="31" t="s">
        <v>285</v>
      </c>
      <c r="C96" s="4">
        <v>7.26</v>
      </c>
      <c r="D96" s="4">
        <f t="shared" si="1"/>
        <v>7.26</v>
      </c>
      <c r="E96" s="44" t="s">
        <v>286</v>
      </c>
      <c r="F96" s="3" t="s">
        <v>6</v>
      </c>
    </row>
    <row r="97" spans="1:6">
      <c r="A97" s="45" t="s">
        <v>287</v>
      </c>
      <c r="B97" s="31" t="s">
        <v>288</v>
      </c>
      <c r="C97" s="7"/>
      <c r="D97" s="4">
        <f t="shared" si="1"/>
        <v>0</v>
      </c>
      <c r="E97" s="44" t="s">
        <v>289</v>
      </c>
      <c r="F97" s="3" t="s">
        <v>6</v>
      </c>
    </row>
    <row r="98" spans="1:6">
      <c r="A98" s="45" t="s">
        <v>290</v>
      </c>
      <c r="B98" s="31"/>
      <c r="C98" s="7">
        <v>20.39</v>
      </c>
      <c r="D98" s="4">
        <f t="shared" si="1"/>
        <v>20.39</v>
      </c>
      <c r="E98" s="44" t="s">
        <v>291</v>
      </c>
      <c r="F98" s="3" t="s">
        <v>6</v>
      </c>
    </row>
    <row r="99" spans="1:6">
      <c r="A99" s="45" t="s">
        <v>292</v>
      </c>
      <c r="B99" s="31" t="s">
        <v>293</v>
      </c>
      <c r="C99" s="4">
        <v>2.78</v>
      </c>
      <c r="D99" s="4">
        <f t="shared" si="1"/>
        <v>2.78</v>
      </c>
      <c r="E99" s="44" t="s">
        <v>294</v>
      </c>
      <c r="F99" s="3" t="s">
        <v>6</v>
      </c>
    </row>
    <row r="100" spans="1:6">
      <c r="A100" s="46" t="s">
        <v>295</v>
      </c>
      <c r="B100" s="31"/>
      <c r="C100" s="4">
        <v>0.24</v>
      </c>
      <c r="D100" s="4">
        <f t="shared" si="1"/>
        <v>0.24</v>
      </c>
      <c r="E100" s="44" t="s">
        <v>296</v>
      </c>
      <c r="F100" s="3" t="s">
        <v>70</v>
      </c>
    </row>
    <row r="101" spans="1:6">
      <c r="A101" s="45" t="s">
        <v>297</v>
      </c>
      <c r="B101" s="31" t="s">
        <v>298</v>
      </c>
      <c r="C101" s="4">
        <v>14.22</v>
      </c>
      <c r="D101" s="4">
        <f t="shared" si="1"/>
        <v>14.22</v>
      </c>
      <c r="E101" s="44" t="s">
        <v>299</v>
      </c>
      <c r="F101" s="3" t="s">
        <v>300</v>
      </c>
    </row>
    <row r="102" spans="1:6">
      <c r="A102" s="45" t="s">
        <v>301</v>
      </c>
      <c r="B102" s="31" t="s">
        <v>302</v>
      </c>
      <c r="C102" s="4">
        <v>0.49</v>
      </c>
      <c r="D102" s="4">
        <f t="shared" si="1"/>
        <v>0.49</v>
      </c>
      <c r="E102" s="44" t="s">
        <v>303</v>
      </c>
      <c r="F102" s="3" t="s">
        <v>6</v>
      </c>
    </row>
    <row r="103" spans="1:6">
      <c r="A103" s="46" t="s">
        <v>304</v>
      </c>
      <c r="B103" s="31" t="s">
        <v>305</v>
      </c>
      <c r="C103" s="4">
        <v>2.1</v>
      </c>
      <c r="D103" s="4">
        <f t="shared" si="1"/>
        <v>2.1</v>
      </c>
      <c r="E103" s="44" t="s">
        <v>306</v>
      </c>
      <c r="F103" s="3" t="s">
        <v>70</v>
      </c>
    </row>
    <row r="104" spans="1:6">
      <c r="A104" s="45" t="s">
        <v>307</v>
      </c>
      <c r="B104" s="31" t="s">
        <v>308</v>
      </c>
      <c r="C104" s="4">
        <v>234.59</v>
      </c>
      <c r="D104" s="4">
        <f t="shared" si="1"/>
        <v>234.59</v>
      </c>
      <c r="E104" s="44" t="s">
        <v>309</v>
      </c>
      <c r="F104" s="3" t="s">
        <v>6</v>
      </c>
    </row>
    <row r="105" spans="1:6">
      <c r="A105" s="2" t="s">
        <v>310</v>
      </c>
      <c r="B105" s="6" t="s">
        <v>311</v>
      </c>
      <c r="C105" s="4">
        <v>14.16</v>
      </c>
      <c r="D105" s="4">
        <f t="shared" si="1"/>
        <v>14.16</v>
      </c>
      <c r="E105" s="44" t="s">
        <v>312</v>
      </c>
      <c r="F105" s="3" t="s">
        <v>6</v>
      </c>
    </row>
    <row r="106" spans="1:6">
      <c r="A106" s="2" t="s">
        <v>313</v>
      </c>
      <c r="B106" s="6" t="s">
        <v>314</v>
      </c>
      <c r="C106" s="4">
        <v>3.36</v>
      </c>
      <c r="D106" s="4">
        <f t="shared" si="1"/>
        <v>3.36</v>
      </c>
      <c r="E106" s="44" t="s">
        <v>315</v>
      </c>
      <c r="F106" s="3" t="s">
        <v>6</v>
      </c>
    </row>
    <row r="107" spans="1:6">
      <c r="A107" s="2" t="s">
        <v>316</v>
      </c>
      <c r="B107" s="6" t="s">
        <v>317</v>
      </c>
      <c r="C107" s="4">
        <v>3.36</v>
      </c>
      <c r="D107" s="4">
        <f t="shared" si="1"/>
        <v>3.36</v>
      </c>
      <c r="E107" s="44" t="s">
        <v>318</v>
      </c>
      <c r="F107" s="3" t="s">
        <v>6</v>
      </c>
    </row>
    <row r="108" spans="1:6">
      <c r="A108" s="2" t="s">
        <v>319</v>
      </c>
      <c r="B108" s="6" t="s">
        <v>320</v>
      </c>
      <c r="C108" s="4">
        <v>3.36</v>
      </c>
      <c r="D108" s="4">
        <f t="shared" si="1"/>
        <v>3.36</v>
      </c>
      <c r="E108" s="44" t="s">
        <v>321</v>
      </c>
      <c r="F108" s="3" t="s">
        <v>6</v>
      </c>
    </row>
    <row r="109" spans="1:6">
      <c r="A109" s="12" t="s">
        <v>322</v>
      </c>
      <c r="B109" s="6"/>
      <c r="C109" s="4">
        <v>3.6</v>
      </c>
      <c r="D109" s="4">
        <f t="shared" ref="D109:D140" si="2">C109</f>
        <v>3.6</v>
      </c>
      <c r="E109" s="44" t="s">
        <v>323</v>
      </c>
      <c r="F109" s="3" t="s">
        <v>6</v>
      </c>
    </row>
    <row r="110" spans="1:6">
      <c r="A110" s="12" t="s">
        <v>324</v>
      </c>
      <c r="B110" s="6"/>
      <c r="C110" s="4">
        <v>3.6</v>
      </c>
      <c r="D110" s="4">
        <f t="shared" si="2"/>
        <v>3.6</v>
      </c>
      <c r="E110" s="44" t="s">
        <v>325</v>
      </c>
      <c r="F110" s="3" t="s">
        <v>6</v>
      </c>
    </row>
    <row r="111" spans="1:6">
      <c r="A111" s="12" t="s">
        <v>326</v>
      </c>
      <c r="B111" s="6"/>
      <c r="C111" s="4">
        <v>3.6</v>
      </c>
      <c r="D111" s="4">
        <f t="shared" si="2"/>
        <v>3.6</v>
      </c>
      <c r="E111" s="44" t="s">
        <v>327</v>
      </c>
      <c r="F111" s="3" t="s">
        <v>6</v>
      </c>
    </row>
    <row r="112" spans="1:6">
      <c r="A112" s="47" t="s">
        <v>328</v>
      </c>
      <c r="B112" s="6"/>
      <c r="C112" s="4">
        <v>0.68</v>
      </c>
      <c r="D112" s="4">
        <f t="shared" si="2"/>
        <v>0.68</v>
      </c>
      <c r="E112" s="44" t="s">
        <v>329</v>
      </c>
      <c r="F112" s="3" t="s">
        <v>330</v>
      </c>
    </row>
    <row r="113" spans="1:6">
      <c r="A113" s="2" t="s">
        <v>331</v>
      </c>
      <c r="B113" s="6" t="s">
        <v>332</v>
      </c>
      <c r="C113" s="7">
        <v>0</v>
      </c>
      <c r="D113" s="7">
        <f t="shared" si="2"/>
        <v>0</v>
      </c>
      <c r="E113" s="44" t="s">
        <v>333</v>
      </c>
      <c r="F113" s="3" t="s">
        <v>6</v>
      </c>
    </row>
    <row r="114" spans="1:6">
      <c r="A114" s="2" t="s">
        <v>334</v>
      </c>
      <c r="B114" s="3" t="s">
        <v>335</v>
      </c>
      <c r="C114" s="4">
        <v>0</v>
      </c>
      <c r="D114" s="7">
        <f t="shared" si="2"/>
        <v>0</v>
      </c>
      <c r="E114" s="44" t="s">
        <v>336</v>
      </c>
      <c r="F114" s="3" t="s">
        <v>6</v>
      </c>
    </row>
    <row r="115" spans="1:6">
      <c r="A115" s="2" t="s">
        <v>337</v>
      </c>
      <c r="B115" s="3" t="s">
        <v>338</v>
      </c>
      <c r="C115" s="4">
        <v>0</v>
      </c>
      <c r="D115" s="7">
        <f t="shared" si="2"/>
        <v>0</v>
      </c>
      <c r="E115" s="44" t="s">
        <v>339</v>
      </c>
      <c r="F115" s="3" t="s">
        <v>6</v>
      </c>
    </row>
    <row r="116" spans="1:6">
      <c r="A116" s="2" t="s">
        <v>340</v>
      </c>
      <c r="B116" s="3" t="s">
        <v>341</v>
      </c>
      <c r="C116" s="4">
        <v>0</v>
      </c>
      <c r="D116" s="7">
        <f t="shared" si="2"/>
        <v>0</v>
      </c>
      <c r="E116" s="44" t="s">
        <v>342</v>
      </c>
      <c r="F116" s="3" t="s">
        <v>6</v>
      </c>
    </row>
    <row r="117" spans="1:6">
      <c r="A117" s="2" t="s">
        <v>343</v>
      </c>
      <c r="B117" s="6" t="s">
        <v>344</v>
      </c>
      <c r="C117" s="7">
        <v>0</v>
      </c>
      <c r="D117" s="7">
        <f t="shared" si="2"/>
        <v>0</v>
      </c>
      <c r="E117" s="44" t="s">
        <v>345</v>
      </c>
      <c r="F117" s="3" t="s">
        <v>6</v>
      </c>
    </row>
    <row r="118" spans="1:6">
      <c r="A118" s="2" t="s">
        <v>346</v>
      </c>
      <c r="B118" s="6" t="s">
        <v>347</v>
      </c>
      <c r="C118" s="7">
        <v>0</v>
      </c>
      <c r="D118" s="7">
        <f t="shared" si="2"/>
        <v>0</v>
      </c>
      <c r="E118" s="44" t="s">
        <v>348</v>
      </c>
      <c r="F118" s="3" t="s">
        <v>6</v>
      </c>
    </row>
    <row r="119" spans="1:6">
      <c r="A119" s="2" t="s">
        <v>349</v>
      </c>
      <c r="B119" s="3" t="s">
        <v>350</v>
      </c>
      <c r="C119" s="4">
        <v>0</v>
      </c>
      <c r="D119" s="7">
        <f t="shared" si="2"/>
        <v>0</v>
      </c>
      <c r="E119" s="44" t="s">
        <v>351</v>
      </c>
      <c r="F119" s="3" t="s">
        <v>6</v>
      </c>
    </row>
    <row r="120" spans="1:6">
      <c r="A120" s="2" t="s">
        <v>352</v>
      </c>
      <c r="B120" s="3" t="s">
        <v>353</v>
      </c>
      <c r="C120" s="4">
        <v>0</v>
      </c>
      <c r="D120" s="7">
        <f t="shared" si="2"/>
        <v>0</v>
      </c>
      <c r="E120" s="44" t="s">
        <v>354</v>
      </c>
      <c r="F120" s="3" t="s">
        <v>6</v>
      </c>
    </row>
    <row r="121" spans="1:6">
      <c r="A121" s="2" t="s">
        <v>355</v>
      </c>
      <c r="B121" s="3" t="s">
        <v>356</v>
      </c>
      <c r="C121" s="4">
        <v>0</v>
      </c>
      <c r="D121" s="7">
        <f t="shared" si="2"/>
        <v>0</v>
      </c>
      <c r="E121" s="44" t="s">
        <v>357</v>
      </c>
      <c r="F121" s="3" t="s">
        <v>6</v>
      </c>
    </row>
    <row r="122" spans="1:6">
      <c r="A122" s="2" t="s">
        <v>358</v>
      </c>
      <c r="B122" s="6" t="s">
        <v>359</v>
      </c>
      <c r="C122" s="7">
        <v>0</v>
      </c>
      <c r="D122" s="7">
        <f t="shared" si="2"/>
        <v>0</v>
      </c>
      <c r="E122" s="44" t="s">
        <v>360</v>
      </c>
      <c r="F122" s="3" t="s">
        <v>6</v>
      </c>
    </row>
    <row r="123" spans="1:6">
      <c r="A123" s="2" t="s">
        <v>361</v>
      </c>
      <c r="B123" s="6" t="s">
        <v>362</v>
      </c>
      <c r="C123" s="7">
        <v>0</v>
      </c>
      <c r="D123" s="7">
        <f t="shared" si="2"/>
        <v>0</v>
      </c>
      <c r="E123" s="44" t="s">
        <v>363</v>
      </c>
      <c r="F123" s="3" t="s">
        <v>6</v>
      </c>
    </row>
    <row r="124" spans="1:6">
      <c r="A124" s="2" t="s">
        <v>364</v>
      </c>
      <c r="B124" s="3" t="s">
        <v>365</v>
      </c>
      <c r="C124" s="4">
        <v>0</v>
      </c>
      <c r="D124" s="7">
        <f t="shared" si="2"/>
        <v>0</v>
      </c>
      <c r="E124" s="44" t="s">
        <v>366</v>
      </c>
      <c r="F124" s="3" t="s">
        <v>6</v>
      </c>
    </row>
    <row r="125" spans="1:6">
      <c r="A125" s="2" t="s">
        <v>367</v>
      </c>
      <c r="B125" s="3" t="s">
        <v>368</v>
      </c>
      <c r="C125" s="4">
        <v>0</v>
      </c>
      <c r="D125" s="7">
        <f t="shared" si="2"/>
        <v>0</v>
      </c>
      <c r="E125" s="44" t="s">
        <v>369</v>
      </c>
      <c r="F125" s="3" t="s">
        <v>6</v>
      </c>
    </row>
    <row r="126" spans="1:6">
      <c r="A126" s="12" t="s">
        <v>370</v>
      </c>
      <c r="B126" s="6"/>
      <c r="C126" s="4">
        <v>4.0999999999999996</v>
      </c>
      <c r="D126" s="7">
        <f t="shared" si="2"/>
        <v>4.0999999999999996</v>
      </c>
      <c r="E126" s="44" t="s">
        <v>371</v>
      </c>
      <c r="F126" s="3" t="s">
        <v>70</v>
      </c>
    </row>
    <row r="127" spans="1:6">
      <c r="A127" s="2" t="s">
        <v>372</v>
      </c>
      <c r="B127" s="6" t="s">
        <v>373</v>
      </c>
      <c r="C127" s="4">
        <v>21.19</v>
      </c>
      <c r="D127" s="7">
        <f t="shared" si="2"/>
        <v>21.19</v>
      </c>
      <c r="E127" s="44" t="s">
        <v>374</v>
      </c>
      <c r="F127" s="3" t="s">
        <v>70</v>
      </c>
    </row>
    <row r="128" spans="1:6">
      <c r="A128" s="2" t="s">
        <v>375</v>
      </c>
      <c r="B128" s="6" t="s">
        <v>376</v>
      </c>
      <c r="C128" s="4">
        <v>33.909999999999997</v>
      </c>
      <c r="D128" s="7">
        <f t="shared" si="2"/>
        <v>33.909999999999997</v>
      </c>
      <c r="E128" s="44" t="s">
        <v>377</v>
      </c>
      <c r="F128" s="3" t="s">
        <v>70</v>
      </c>
    </row>
    <row r="129" spans="1:6">
      <c r="A129" s="2" t="s">
        <v>378</v>
      </c>
      <c r="B129" s="6" t="s">
        <v>379</v>
      </c>
      <c r="C129" s="4">
        <v>26.8</v>
      </c>
      <c r="D129" s="7">
        <f t="shared" si="2"/>
        <v>26.8</v>
      </c>
      <c r="E129" s="44" t="s">
        <v>380</v>
      </c>
      <c r="F129" s="3" t="s">
        <v>70</v>
      </c>
    </row>
    <row r="130" spans="1:6">
      <c r="A130" s="2" t="s">
        <v>381</v>
      </c>
      <c r="B130" s="6" t="s">
        <v>382</v>
      </c>
      <c r="C130" s="4">
        <v>19.559999999999999</v>
      </c>
      <c r="D130" s="7">
        <f t="shared" si="2"/>
        <v>19.559999999999999</v>
      </c>
      <c r="E130" s="44" t="s">
        <v>383</v>
      </c>
      <c r="F130" s="3" t="s">
        <v>70</v>
      </c>
    </row>
    <row r="131" spans="1:6">
      <c r="A131" s="2" t="s">
        <v>384</v>
      </c>
      <c r="B131" s="6" t="s">
        <v>385</v>
      </c>
      <c r="C131" s="4">
        <v>24.43</v>
      </c>
      <c r="D131" s="7">
        <f t="shared" si="2"/>
        <v>24.43</v>
      </c>
      <c r="E131" s="44" t="s">
        <v>386</v>
      </c>
      <c r="F131" s="3" t="s">
        <v>70</v>
      </c>
    </row>
    <row r="132" spans="1:6">
      <c r="A132" s="2" t="s">
        <v>387</v>
      </c>
      <c r="B132" s="6" t="s">
        <v>388</v>
      </c>
      <c r="C132" s="4">
        <v>6.23</v>
      </c>
      <c r="D132" s="7">
        <f t="shared" si="2"/>
        <v>6.23</v>
      </c>
      <c r="E132" s="44" t="s">
        <v>389</v>
      </c>
      <c r="F132" s="3" t="s">
        <v>6</v>
      </c>
    </row>
    <row r="133" spans="1:6">
      <c r="A133" s="2" t="s">
        <v>390</v>
      </c>
      <c r="B133" s="6" t="s">
        <v>391</v>
      </c>
      <c r="C133" s="4">
        <v>1.37</v>
      </c>
      <c r="D133" s="7">
        <f t="shared" si="2"/>
        <v>1.37</v>
      </c>
      <c r="E133" s="44" t="s">
        <v>392</v>
      </c>
      <c r="F133" s="3" t="s">
        <v>6</v>
      </c>
    </row>
    <row r="134" spans="1:6">
      <c r="A134" s="2" t="s">
        <v>393</v>
      </c>
      <c r="B134" s="3" t="s">
        <v>394</v>
      </c>
      <c r="C134" s="4">
        <v>7.95</v>
      </c>
      <c r="D134" s="7">
        <f t="shared" si="2"/>
        <v>7.95</v>
      </c>
      <c r="E134" s="44" t="s">
        <v>395</v>
      </c>
      <c r="F134" s="3" t="s">
        <v>6</v>
      </c>
    </row>
    <row r="135" spans="1:6">
      <c r="A135" s="2" t="s">
        <v>396</v>
      </c>
      <c r="B135" s="6" t="s">
        <v>397</v>
      </c>
      <c r="C135" s="7">
        <v>28.52</v>
      </c>
      <c r="D135" s="7">
        <f t="shared" si="2"/>
        <v>28.52</v>
      </c>
      <c r="E135" s="44" t="s">
        <v>398</v>
      </c>
      <c r="F135" s="3" t="s">
        <v>6</v>
      </c>
    </row>
    <row r="136" spans="1:6">
      <c r="A136" s="2" t="s">
        <v>399</v>
      </c>
      <c r="B136" s="6" t="s">
        <v>400</v>
      </c>
      <c r="C136" s="4">
        <v>24.07</v>
      </c>
      <c r="D136" s="7">
        <f t="shared" si="2"/>
        <v>24.07</v>
      </c>
      <c r="E136" s="44" t="s">
        <v>401</v>
      </c>
      <c r="F136" s="3" t="s">
        <v>6</v>
      </c>
    </row>
    <row r="137" spans="1:6">
      <c r="A137" s="2" t="s">
        <v>402</v>
      </c>
      <c r="B137" s="6" t="s">
        <v>403</v>
      </c>
      <c r="C137" s="4">
        <v>5.47</v>
      </c>
      <c r="D137" s="7">
        <f t="shared" si="2"/>
        <v>5.47</v>
      </c>
      <c r="E137" s="44" t="s">
        <v>404</v>
      </c>
      <c r="F137" s="3" t="s">
        <v>6</v>
      </c>
    </row>
    <row r="138" spans="1:6">
      <c r="A138" s="2" t="s">
        <v>405</v>
      </c>
      <c r="B138" s="6" t="s">
        <v>406</v>
      </c>
      <c r="C138" s="4">
        <v>4.7300000000000004</v>
      </c>
      <c r="D138" s="7">
        <f t="shared" si="2"/>
        <v>4.7300000000000004</v>
      </c>
      <c r="E138" s="44" t="s">
        <v>407</v>
      </c>
      <c r="F138" s="3" t="s">
        <v>6</v>
      </c>
    </row>
    <row r="139" spans="1:6">
      <c r="A139" s="2" t="s">
        <v>408</v>
      </c>
      <c r="B139" s="6" t="s">
        <v>409</v>
      </c>
      <c r="C139" s="7">
        <v>5.68</v>
      </c>
      <c r="D139" s="7">
        <f t="shared" si="2"/>
        <v>5.68</v>
      </c>
      <c r="E139" s="44" t="s">
        <v>410</v>
      </c>
      <c r="F139" s="3" t="s">
        <v>6</v>
      </c>
    </row>
    <row r="140" spans="1:6">
      <c r="A140" s="2" t="s">
        <v>411</v>
      </c>
      <c r="B140" s="6" t="s">
        <v>412</v>
      </c>
      <c r="C140" s="4">
        <v>6.8</v>
      </c>
      <c r="D140" s="7">
        <f t="shared" si="2"/>
        <v>6.8</v>
      </c>
      <c r="E140" s="44" t="s">
        <v>413</v>
      </c>
      <c r="F140" s="3" t="s">
        <v>6</v>
      </c>
    </row>
    <row r="141" spans="1:6">
      <c r="A141" s="2" t="s">
        <v>414</v>
      </c>
      <c r="B141" s="6" t="s">
        <v>415</v>
      </c>
      <c r="C141" s="7">
        <v>25.77</v>
      </c>
      <c r="D141" s="7">
        <f t="shared" ref="D141:D162" si="3">C141</f>
        <v>25.77</v>
      </c>
      <c r="E141" s="44" t="s">
        <v>416</v>
      </c>
      <c r="F141" s="3" t="s">
        <v>70</v>
      </c>
    </row>
    <row r="142" spans="1:6">
      <c r="A142" s="2" t="s">
        <v>417</v>
      </c>
      <c r="B142" s="6" t="s">
        <v>418</v>
      </c>
      <c r="C142" s="4">
        <v>26.55</v>
      </c>
      <c r="D142" s="7">
        <f t="shared" si="3"/>
        <v>26.55</v>
      </c>
      <c r="E142" s="44" t="s">
        <v>419</v>
      </c>
      <c r="F142" s="3" t="s">
        <v>70</v>
      </c>
    </row>
    <row r="143" spans="1:6">
      <c r="A143" s="2" t="s">
        <v>420</v>
      </c>
      <c r="B143" s="6" t="s">
        <v>421</v>
      </c>
      <c r="C143" s="4">
        <v>20.3</v>
      </c>
      <c r="D143" s="7">
        <f t="shared" si="3"/>
        <v>20.3</v>
      </c>
      <c r="E143" s="44" t="s">
        <v>422</v>
      </c>
      <c r="F143" s="3" t="s">
        <v>70</v>
      </c>
    </row>
    <row r="144" spans="1:6">
      <c r="A144" s="2" t="s">
        <v>423</v>
      </c>
      <c r="B144" s="6" t="s">
        <v>424</v>
      </c>
      <c r="C144" s="7">
        <v>20.75</v>
      </c>
      <c r="D144" s="7">
        <f t="shared" si="3"/>
        <v>20.75</v>
      </c>
      <c r="E144" s="44" t="s">
        <v>425</v>
      </c>
      <c r="F144" s="3" t="s">
        <v>70</v>
      </c>
    </row>
    <row r="145" spans="1:6">
      <c r="A145" s="2" t="s">
        <v>426</v>
      </c>
      <c r="B145" s="6" t="s">
        <v>427</v>
      </c>
      <c r="C145" s="7"/>
      <c r="D145" s="7">
        <f t="shared" si="3"/>
        <v>0</v>
      </c>
      <c r="E145" s="44" t="s">
        <v>428</v>
      </c>
      <c r="F145" s="3"/>
    </row>
    <row r="146" spans="1:6">
      <c r="A146" s="12" t="s">
        <v>429</v>
      </c>
      <c r="B146" s="6" t="s">
        <v>430</v>
      </c>
      <c r="C146" s="4">
        <v>0.78700000000000003</v>
      </c>
      <c r="D146" s="7">
        <f t="shared" si="3"/>
        <v>0.78700000000000003</v>
      </c>
      <c r="E146" s="44" t="s">
        <v>431</v>
      </c>
      <c r="F146" s="3" t="s">
        <v>432</v>
      </c>
    </row>
    <row r="147" spans="1:6">
      <c r="A147" s="2" t="s">
        <v>433</v>
      </c>
      <c r="B147" s="6" t="s">
        <v>434</v>
      </c>
      <c r="C147" s="7">
        <v>20.3</v>
      </c>
      <c r="D147" s="7">
        <f t="shared" si="3"/>
        <v>20.3</v>
      </c>
      <c r="E147" s="44" t="s">
        <v>435</v>
      </c>
      <c r="F147" s="3" t="s">
        <v>70</v>
      </c>
    </row>
    <row r="148" spans="1:6">
      <c r="A148" s="2" t="s">
        <v>436</v>
      </c>
      <c r="B148" s="6" t="s">
        <v>437</v>
      </c>
      <c r="C148" s="4">
        <v>13.69</v>
      </c>
      <c r="D148" s="7">
        <f t="shared" si="3"/>
        <v>13.69</v>
      </c>
      <c r="E148" s="44" t="s">
        <v>438</v>
      </c>
      <c r="F148" s="3" t="s">
        <v>6</v>
      </c>
    </row>
    <row r="149" spans="1:6">
      <c r="A149" s="2" t="s">
        <v>439</v>
      </c>
      <c r="B149" s="6" t="s">
        <v>440</v>
      </c>
      <c r="C149" s="4">
        <v>20.75</v>
      </c>
      <c r="D149" s="7">
        <f t="shared" si="3"/>
        <v>20.75</v>
      </c>
      <c r="E149" s="44" t="s">
        <v>441</v>
      </c>
      <c r="F149" s="3" t="s">
        <v>70</v>
      </c>
    </row>
    <row r="150" spans="1:6">
      <c r="A150" s="2" t="s">
        <v>442</v>
      </c>
      <c r="B150" s="6" t="s">
        <v>443</v>
      </c>
      <c r="C150" s="4">
        <v>4.4800000000000004</v>
      </c>
      <c r="D150" s="7">
        <f t="shared" si="3"/>
        <v>4.4800000000000004</v>
      </c>
      <c r="E150" s="44" t="s">
        <v>444</v>
      </c>
      <c r="F150" s="3" t="s">
        <v>300</v>
      </c>
    </row>
    <row r="151" spans="1:6">
      <c r="A151" s="2" t="s">
        <v>445</v>
      </c>
      <c r="B151" s="6" t="s">
        <v>446</v>
      </c>
      <c r="C151" s="4">
        <v>4.4800000000000004</v>
      </c>
      <c r="D151" s="7">
        <f t="shared" si="3"/>
        <v>4.4800000000000004</v>
      </c>
      <c r="E151" s="44" t="s">
        <v>447</v>
      </c>
      <c r="F151" s="3" t="s">
        <v>300</v>
      </c>
    </row>
    <row r="152" spans="1:6">
      <c r="A152" s="2" t="s">
        <v>448</v>
      </c>
      <c r="B152" s="6" t="s">
        <v>449</v>
      </c>
      <c r="C152" s="4">
        <v>11.34</v>
      </c>
      <c r="D152" s="7">
        <f t="shared" si="3"/>
        <v>11.34</v>
      </c>
      <c r="E152" s="44" t="s">
        <v>450</v>
      </c>
      <c r="F152" s="3" t="s">
        <v>6</v>
      </c>
    </row>
    <row r="153" spans="1:6">
      <c r="A153" s="2" t="s">
        <v>451</v>
      </c>
      <c r="B153" s="6" t="s">
        <v>452</v>
      </c>
      <c r="C153" s="4">
        <v>4.4800000000000004</v>
      </c>
      <c r="D153" s="7">
        <f t="shared" si="3"/>
        <v>4.4800000000000004</v>
      </c>
      <c r="E153" s="44" t="s">
        <v>453</v>
      </c>
      <c r="F153" s="3" t="s">
        <v>300</v>
      </c>
    </row>
    <row r="154" spans="1:6">
      <c r="A154" s="2" t="s">
        <v>454</v>
      </c>
      <c r="B154" s="6" t="s">
        <v>455</v>
      </c>
      <c r="C154" s="4">
        <v>20.3</v>
      </c>
      <c r="D154" s="7">
        <f t="shared" si="3"/>
        <v>20.3</v>
      </c>
      <c r="E154" s="44" t="s">
        <v>456</v>
      </c>
      <c r="F154" s="3" t="s">
        <v>70</v>
      </c>
    </row>
    <row r="155" spans="1:6">
      <c r="A155" s="2" t="s">
        <v>457</v>
      </c>
      <c r="B155" s="6" t="s">
        <v>458</v>
      </c>
      <c r="C155" s="7"/>
      <c r="D155" s="7">
        <f t="shared" si="3"/>
        <v>0</v>
      </c>
      <c r="E155" s="44" t="s">
        <v>459</v>
      </c>
      <c r="F155" s="3" t="s">
        <v>70</v>
      </c>
    </row>
    <row r="156" spans="1:6">
      <c r="A156" s="48" t="s">
        <v>460</v>
      </c>
      <c r="B156" s="31" t="s">
        <v>461</v>
      </c>
      <c r="C156" s="4">
        <v>23.25</v>
      </c>
      <c r="D156" s="7">
        <f t="shared" si="3"/>
        <v>23.25</v>
      </c>
      <c r="E156" s="44" t="s">
        <v>462</v>
      </c>
      <c r="F156" s="3" t="s">
        <v>70</v>
      </c>
    </row>
    <row r="157" spans="1:6">
      <c r="A157" s="48" t="s">
        <v>463</v>
      </c>
      <c r="B157" s="31" t="s">
        <v>464</v>
      </c>
      <c r="C157" s="4">
        <v>34.299999999999997</v>
      </c>
      <c r="D157" s="7">
        <f t="shared" si="3"/>
        <v>34.299999999999997</v>
      </c>
      <c r="E157" s="44" t="s">
        <v>465</v>
      </c>
      <c r="F157" s="3" t="s">
        <v>70</v>
      </c>
    </row>
    <row r="158" spans="1:6">
      <c r="A158" s="48" t="s">
        <v>466</v>
      </c>
      <c r="B158" s="31" t="s">
        <v>467</v>
      </c>
      <c r="C158" s="4">
        <v>17.350000000000001</v>
      </c>
      <c r="D158" s="7">
        <f t="shared" si="3"/>
        <v>17.350000000000001</v>
      </c>
      <c r="E158" s="44" t="s">
        <v>468</v>
      </c>
      <c r="F158" s="3" t="s">
        <v>70</v>
      </c>
    </row>
    <row r="159" spans="1:6">
      <c r="A159" s="48" t="s">
        <v>469</v>
      </c>
      <c r="B159" s="31" t="s">
        <v>470</v>
      </c>
      <c r="C159" s="4">
        <v>23.6</v>
      </c>
      <c r="D159" s="7">
        <f t="shared" si="3"/>
        <v>23.6</v>
      </c>
      <c r="E159" s="44" t="s">
        <v>471</v>
      </c>
      <c r="F159" s="3" t="s">
        <v>70</v>
      </c>
    </row>
    <row r="160" spans="1:6">
      <c r="A160" s="48" t="s">
        <v>472</v>
      </c>
      <c r="B160" s="31" t="s">
        <v>473</v>
      </c>
      <c r="C160" s="4">
        <v>21.95</v>
      </c>
      <c r="D160" s="7">
        <f t="shared" si="3"/>
        <v>21.95</v>
      </c>
      <c r="E160" s="44" t="s">
        <v>474</v>
      </c>
      <c r="F160" s="3" t="s">
        <v>70</v>
      </c>
    </row>
    <row r="161" spans="1:6">
      <c r="A161" s="19" t="s">
        <v>475</v>
      </c>
      <c r="B161" s="6" t="s">
        <v>476</v>
      </c>
      <c r="C161" s="7">
        <v>13.57</v>
      </c>
      <c r="D161" s="7">
        <f t="shared" si="3"/>
        <v>13.57</v>
      </c>
      <c r="E161" s="44" t="s">
        <v>477</v>
      </c>
      <c r="F161" s="3" t="s">
        <v>478</v>
      </c>
    </row>
    <row r="162" spans="1:6">
      <c r="A162" s="30" t="s">
        <v>479</v>
      </c>
      <c r="B162" s="33" t="s">
        <v>480</v>
      </c>
      <c r="C162" s="7">
        <v>415.95</v>
      </c>
      <c r="D162" s="34">
        <f t="shared" si="3"/>
        <v>415.95</v>
      </c>
      <c r="E162" s="44" t="s">
        <v>481</v>
      </c>
      <c r="F162" s="3" t="s">
        <v>6</v>
      </c>
    </row>
    <row r="163" spans="1:6">
      <c r="A163" s="19" t="s">
        <v>707</v>
      </c>
      <c r="B163" s="6">
        <v>93779577</v>
      </c>
      <c r="C163" s="7">
        <v>33.76</v>
      </c>
      <c r="D163" s="7">
        <v>33.76</v>
      </c>
      <c r="E163" s="83" t="s">
        <v>717</v>
      </c>
      <c r="F163" s="84" t="s">
        <v>6</v>
      </c>
    </row>
    <row r="164" spans="1:6">
      <c r="A164" s="30" t="s">
        <v>709</v>
      </c>
      <c r="B164" s="33" t="s">
        <v>710</v>
      </c>
      <c r="C164" s="7">
        <v>76.84</v>
      </c>
      <c r="D164" s="34">
        <v>76.84</v>
      </c>
      <c r="E164" s="85" t="s">
        <v>708</v>
      </c>
      <c r="F164" s="86" t="s">
        <v>70</v>
      </c>
    </row>
    <row r="165" spans="1:6">
      <c r="A165" s="30" t="s">
        <v>712</v>
      </c>
      <c r="B165" s="33" t="s">
        <v>713</v>
      </c>
      <c r="C165" s="87">
        <v>12.32</v>
      </c>
      <c r="D165" s="34">
        <v>12.32</v>
      </c>
      <c r="E165" s="85" t="s">
        <v>711</v>
      </c>
      <c r="F165" s="86" t="s">
        <v>6</v>
      </c>
    </row>
    <row r="166" spans="1:6">
      <c r="A166" s="30" t="s">
        <v>714</v>
      </c>
      <c r="B166" s="33" t="s">
        <v>715</v>
      </c>
      <c r="C166" s="87">
        <v>46.7</v>
      </c>
      <c r="D166" s="34">
        <v>46.7</v>
      </c>
      <c r="E166" s="85" t="s">
        <v>716</v>
      </c>
      <c r="F166" s="86" t="s">
        <v>70</v>
      </c>
    </row>
  </sheetData>
  <sheetProtection algorithmName="SHA-512" hashValue="v6GHK6/j539D90oS+wt+fgKyE3m4kXRgfi0nmHpsWYi8DnM+ouZM1EwNiBZN5sK/N2CiNoWATib5lZ9ndI8FOw==" saltValue="X43NE/WfqsID0lB67UAgGw==" spinCount="100000" sheet="1" objects="1" scenarios="1"/>
  <pageMargins left="0.7" right="0.7" top="0.75" bottom="0.75" header="0.3" footer="0.3"/>
  <pageSetup orientation="landscape" horizontalDpi="0" verticalDpi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48"/>
  <sheetViews>
    <sheetView tabSelected="1" zoomScale="110" zoomScaleNormal="110" workbookViewId="0">
      <selection activeCell="C7" sqref="C7"/>
    </sheetView>
  </sheetViews>
  <sheetFormatPr baseColWidth="10" defaultColWidth="11" defaultRowHeight="16"/>
  <cols>
    <col min="1" max="1" width="6" customWidth="1"/>
    <col min="2" max="2" width="8.5" customWidth="1"/>
    <col min="3" max="3" width="82.1640625" bestFit="1" customWidth="1"/>
    <col min="4" max="4" width="21.33203125" customWidth="1"/>
    <col min="5" max="5" width="18.83203125" bestFit="1" customWidth="1"/>
    <col min="6" max="6" width="13.5" customWidth="1"/>
    <col min="7" max="7" width="15.6640625" bestFit="1" customWidth="1"/>
    <col min="8" max="8" width="14.33203125" customWidth="1"/>
    <col min="9" max="9" width="12.6640625" customWidth="1"/>
  </cols>
  <sheetData>
    <row r="1" spans="1:10" ht="47">
      <c r="A1" s="130" t="s">
        <v>667</v>
      </c>
      <c r="B1" s="130"/>
      <c r="C1" s="130"/>
      <c r="D1" s="130"/>
      <c r="E1" s="130"/>
      <c r="F1" s="130"/>
      <c r="G1" s="130"/>
      <c r="H1" s="130"/>
      <c r="I1" s="130"/>
      <c r="J1" s="13"/>
    </row>
    <row r="2" spans="1:10">
      <c r="A2" s="52"/>
      <c r="B2" s="52"/>
      <c r="C2" s="52"/>
      <c r="D2" s="52"/>
      <c r="E2" s="52"/>
      <c r="F2" s="52"/>
      <c r="G2" s="52"/>
      <c r="H2" s="52"/>
      <c r="I2" s="52"/>
    </row>
    <row r="3" spans="1:10">
      <c r="A3" s="129" t="s">
        <v>493</v>
      </c>
      <c r="B3" s="129"/>
      <c r="C3" s="58">
        <f ca="1">TODAY()</f>
        <v>43732</v>
      </c>
      <c r="D3" s="56" t="s">
        <v>497</v>
      </c>
      <c r="E3" s="56" t="s">
        <v>499</v>
      </c>
      <c r="F3" s="52"/>
      <c r="G3" s="52"/>
      <c r="H3" s="52"/>
      <c r="I3" s="52"/>
    </row>
    <row r="4" spans="1:10" ht="19">
      <c r="A4" s="129" t="s">
        <v>494</v>
      </c>
      <c r="B4" s="129"/>
      <c r="C4" s="53" t="str">
        <f>IF(C7="","",VLOOKUP(C7,'CUST DATA'!H:I,COLUMN('CUST DATA'!I:I)-COLUMN('CUST DATA'!H:I)+1,0))</f>
        <v/>
      </c>
      <c r="D4" s="56" t="s">
        <v>498</v>
      </c>
      <c r="E4" s="117"/>
      <c r="F4" s="52"/>
      <c r="G4" s="52"/>
      <c r="H4" s="52"/>
      <c r="I4" s="52"/>
    </row>
    <row r="5" spans="1:10" ht="19">
      <c r="A5" s="129" t="s">
        <v>495</v>
      </c>
      <c r="B5" s="129"/>
      <c r="C5" s="60"/>
      <c r="D5" s="52"/>
      <c r="E5" s="52"/>
      <c r="F5" s="52"/>
      <c r="G5" s="52"/>
      <c r="H5" s="52"/>
      <c r="I5" s="52"/>
    </row>
    <row r="6" spans="1:10" ht="19">
      <c r="A6" s="56"/>
      <c r="B6" s="56"/>
      <c r="C6" s="61"/>
      <c r="D6" s="52"/>
      <c r="E6" s="52"/>
      <c r="F6" s="52"/>
      <c r="G6" s="52"/>
      <c r="H6" s="52"/>
      <c r="I6" s="52"/>
    </row>
    <row r="7" spans="1:10" ht="19">
      <c r="A7" s="129" t="s">
        <v>496</v>
      </c>
      <c r="B7" s="129"/>
      <c r="C7" s="62"/>
      <c r="D7" s="52"/>
      <c r="E7" s="52"/>
      <c r="F7" s="52"/>
      <c r="G7" s="52"/>
      <c r="H7" s="52"/>
      <c r="I7" s="52"/>
    </row>
    <row r="8" spans="1:10">
      <c r="A8" s="52"/>
      <c r="B8" s="52"/>
      <c r="C8" s="52"/>
      <c r="D8" s="52"/>
      <c r="E8" s="52"/>
      <c r="F8" s="52"/>
      <c r="G8" s="52"/>
      <c r="H8" s="52"/>
      <c r="I8" s="52"/>
    </row>
    <row r="9" spans="1:10">
      <c r="A9" s="120" t="s">
        <v>487</v>
      </c>
      <c r="B9" s="121" t="s">
        <v>484</v>
      </c>
      <c r="C9" s="121" t="s">
        <v>483</v>
      </c>
      <c r="D9" s="121" t="s">
        <v>1</v>
      </c>
      <c r="E9" s="121" t="s">
        <v>2</v>
      </c>
      <c r="F9" s="121" t="s">
        <v>488</v>
      </c>
      <c r="G9" s="121" t="s">
        <v>489</v>
      </c>
      <c r="H9" s="121" t="s">
        <v>490</v>
      </c>
      <c r="I9" s="122" t="s">
        <v>491</v>
      </c>
    </row>
    <row r="10" spans="1:10" ht="22">
      <c r="A10" s="118"/>
      <c r="B10" s="63" t="str">
        <f>IFERROR(INDEX('CUST DATA'!$F$2:$F$304,MATCH(I10,'CUST DATA'!$E$2:$E$304,0)),"")</f>
        <v/>
      </c>
      <c r="C10" s="63" t="str">
        <f>IFERROR(INDEX('CUST DATA'!$A$2:$A$304,MATCH(I10,'CUST DATA'!$E$2:$E$304,0)),"")</f>
        <v/>
      </c>
      <c r="D10" s="64" t="str">
        <f>IFERROR(INDEX('CUST DATA'!$B$2:$B$304,MATCH(CUSTODIAL!I10,'CUST DATA'!$E$2:$E$304,0)),"")</f>
        <v/>
      </c>
      <c r="E10" s="65" t="str">
        <f>IFERROR(INDEX('CUST DATA'!$D$2:$D$305,MATCH(CUSTODIAL!I10,'CUST DATA'!$E$2:$E$305,0)),"")</f>
        <v/>
      </c>
      <c r="F10" s="65" t="str">
        <f>IFERROR((A10*E10),"")</f>
        <v/>
      </c>
      <c r="G10" s="66"/>
      <c r="H10" s="66"/>
      <c r="I10" s="119"/>
    </row>
    <row r="11" spans="1:10" ht="22">
      <c r="A11" s="118"/>
      <c r="B11" s="63" t="str">
        <f>IFERROR(INDEX('CUST DATA'!$F$2:$F$304,MATCH(I11,'CUST DATA'!$E$2:$E$304,0)),"")</f>
        <v/>
      </c>
      <c r="C11" s="63" t="str">
        <f>IFERROR(INDEX('CUST DATA'!$A$2:$A$304,MATCH(I11,'CUST DATA'!$E$2:$E$304,0)),"")</f>
        <v/>
      </c>
      <c r="D11" s="64" t="str">
        <f>IFERROR(INDEX('CUST DATA'!$B$2:$B$304,MATCH(CUSTODIAL!I11,'CUST DATA'!$E$2:$E$304,0)),"")</f>
        <v/>
      </c>
      <c r="E11" s="65" t="str">
        <f>IFERROR(INDEX('CUST DATA'!$D$2:$D$305,MATCH(CUSTODIAL!I11,'CUST DATA'!$E$2:$E$305,0)),"")</f>
        <v/>
      </c>
      <c r="F11" s="65" t="str">
        <f t="shared" ref="F11:F42" si="0">IFERROR((A11*E11),"")</f>
        <v/>
      </c>
      <c r="G11" s="66"/>
      <c r="H11" s="66"/>
      <c r="I11" s="119"/>
    </row>
    <row r="12" spans="1:10" ht="22">
      <c r="A12" s="118"/>
      <c r="B12" s="63" t="str">
        <f>IFERROR(INDEX('CUST DATA'!$F$2:$F$304,MATCH(I12,'CUST DATA'!$E$2:$E$304,0)),"")</f>
        <v/>
      </c>
      <c r="C12" s="63" t="str">
        <f>IFERROR(INDEX('CUST DATA'!$A$2:$A$304,MATCH(I12,'CUST DATA'!$E$2:$E$304,0)),"")</f>
        <v/>
      </c>
      <c r="D12" s="64" t="str">
        <f>IFERROR(INDEX('CUST DATA'!$B$2:$B$304,MATCH(CUSTODIAL!I12,'CUST DATA'!$E$2:$E$304,0)),"")</f>
        <v/>
      </c>
      <c r="E12" s="65" t="str">
        <f>IFERROR(INDEX('CUST DATA'!$D$2:$D$305,MATCH(CUSTODIAL!I12,'CUST DATA'!$E$2:$E$305,0)),"")</f>
        <v/>
      </c>
      <c r="F12" s="65" t="str">
        <f t="shared" si="0"/>
        <v/>
      </c>
      <c r="G12" s="66"/>
      <c r="H12" s="66"/>
      <c r="I12" s="119"/>
    </row>
    <row r="13" spans="1:10" ht="22">
      <c r="A13" s="118"/>
      <c r="B13" s="63" t="str">
        <f>IFERROR(INDEX('CUST DATA'!$F$2:$F$304,MATCH(I13,'CUST DATA'!$E$2:$E$304,0)),"")</f>
        <v/>
      </c>
      <c r="C13" s="63" t="str">
        <f>IFERROR(INDEX('CUST DATA'!$A$2:$A$304,MATCH(I13,'CUST DATA'!$E$2:$E$304,0)),"")</f>
        <v/>
      </c>
      <c r="D13" s="64" t="str">
        <f>IFERROR(INDEX('CUST DATA'!$B$2:$B$304,MATCH(CUSTODIAL!I13,'CUST DATA'!$E$2:$E$304,0)),"")</f>
        <v/>
      </c>
      <c r="E13" s="65" t="str">
        <f>IFERROR(INDEX('CUST DATA'!$D$2:$D$305,MATCH(CUSTODIAL!I13,'CUST DATA'!$E$2:$E$305,0)),"")</f>
        <v/>
      </c>
      <c r="F13" s="65" t="str">
        <f t="shared" si="0"/>
        <v/>
      </c>
      <c r="G13" s="66"/>
      <c r="H13" s="66"/>
      <c r="I13" s="119"/>
    </row>
    <row r="14" spans="1:10" ht="22">
      <c r="A14" s="118"/>
      <c r="B14" s="63" t="str">
        <f>IFERROR(INDEX('CUST DATA'!$F$2:$F$304,MATCH(I14,'CUST DATA'!$E$2:$E$304,0)),"")</f>
        <v/>
      </c>
      <c r="C14" s="63" t="str">
        <f>IFERROR(INDEX('CUST DATA'!$A$2:$A$304,MATCH(I14,'CUST DATA'!$E$2:$E$304,0)),"")</f>
        <v/>
      </c>
      <c r="D14" s="64" t="str">
        <f>IFERROR(INDEX('CUST DATA'!$B$2:$B$304,MATCH(CUSTODIAL!I14,'CUST DATA'!$E$2:$E$304,0)),"")</f>
        <v/>
      </c>
      <c r="E14" s="65" t="str">
        <f>IFERROR(INDEX('CUST DATA'!$D$2:$D$305,MATCH(CUSTODIAL!I14,'CUST DATA'!$E$2:$E$305,0)),"")</f>
        <v/>
      </c>
      <c r="F14" s="65" t="str">
        <f t="shared" si="0"/>
        <v/>
      </c>
      <c r="G14" s="66"/>
      <c r="H14" s="66"/>
      <c r="I14" s="119"/>
    </row>
    <row r="15" spans="1:10" ht="22">
      <c r="A15" s="118"/>
      <c r="B15" s="63" t="str">
        <f>IFERROR(INDEX('CUST DATA'!$F$2:$F$304,MATCH(I15,'CUST DATA'!$E$2:$E$304,0)),"")</f>
        <v/>
      </c>
      <c r="C15" s="63" t="str">
        <f>IFERROR(INDEX('CUST DATA'!$A$2:$A$304,MATCH(I15,'CUST DATA'!$E$2:$E$304,0)),"")</f>
        <v/>
      </c>
      <c r="D15" s="64" t="str">
        <f>IFERROR(INDEX('CUST DATA'!$B$2:$B$304,MATCH(CUSTODIAL!I15,'CUST DATA'!$E$2:$E$304,0)),"")</f>
        <v/>
      </c>
      <c r="E15" s="65" t="str">
        <f>IFERROR(INDEX('CUST DATA'!$D$2:$D$305,MATCH(CUSTODIAL!I15,'CUST DATA'!$E$2:$E$305,0)),"")</f>
        <v/>
      </c>
      <c r="F15" s="65" t="str">
        <f t="shared" si="0"/>
        <v/>
      </c>
      <c r="G15" s="66"/>
      <c r="H15" s="66"/>
      <c r="I15" s="119"/>
    </row>
    <row r="16" spans="1:10" ht="22">
      <c r="A16" s="118"/>
      <c r="B16" s="63" t="str">
        <f>IFERROR(INDEX('CUST DATA'!$F$2:$F$304,MATCH(I16,'CUST DATA'!$E$2:$E$304,0)),"")</f>
        <v/>
      </c>
      <c r="C16" s="63" t="str">
        <f>IFERROR(INDEX('CUST DATA'!$A$2:$A$304,MATCH(I16,'CUST DATA'!$E$2:$E$304,0)),"")</f>
        <v/>
      </c>
      <c r="D16" s="64" t="str">
        <f>IFERROR(INDEX('CUST DATA'!$B$2:$B$304,MATCH(CUSTODIAL!I16,'CUST DATA'!$E$2:$E$304,0)),"")</f>
        <v/>
      </c>
      <c r="E16" s="65" t="str">
        <f>IFERROR(INDEX('CUST DATA'!$D$2:$D$305,MATCH(CUSTODIAL!I16,'CUST DATA'!$E$2:$E$305,0)),"")</f>
        <v/>
      </c>
      <c r="F16" s="65" t="str">
        <f t="shared" si="0"/>
        <v/>
      </c>
      <c r="G16" s="66"/>
      <c r="H16" s="66"/>
      <c r="I16" s="119"/>
    </row>
    <row r="17" spans="1:9" ht="22">
      <c r="A17" s="118"/>
      <c r="B17" s="63" t="str">
        <f>IFERROR(INDEX('CUST DATA'!$F$2:$F$304,MATCH(I17,'CUST DATA'!$E$2:$E$304,0)),"")</f>
        <v/>
      </c>
      <c r="C17" s="63" t="str">
        <f>IFERROR(INDEX('CUST DATA'!$A$2:$A$304,MATCH(I17,'CUST DATA'!$E$2:$E$304,0)),"")</f>
        <v/>
      </c>
      <c r="D17" s="64" t="str">
        <f>IFERROR(INDEX('CUST DATA'!$B$2:$B$304,MATCH(CUSTODIAL!I17,'CUST DATA'!$E$2:$E$304,0)),"")</f>
        <v/>
      </c>
      <c r="E17" s="65" t="str">
        <f>IFERROR(INDEX('CUST DATA'!$D$2:$D$305,MATCH(CUSTODIAL!I17,'CUST DATA'!$E$2:$E$305,0)),"")</f>
        <v/>
      </c>
      <c r="F17" s="65" t="str">
        <f t="shared" si="0"/>
        <v/>
      </c>
      <c r="G17" s="66"/>
      <c r="H17" s="66"/>
      <c r="I17" s="119"/>
    </row>
    <row r="18" spans="1:9" ht="22">
      <c r="A18" s="118"/>
      <c r="B18" s="63" t="str">
        <f>IFERROR(INDEX('CUST DATA'!$F$2:$F$304,MATCH(I18,'CUST DATA'!$E$2:$E$304,0)),"")</f>
        <v/>
      </c>
      <c r="C18" s="63" t="str">
        <f>IFERROR(INDEX('CUST DATA'!$A$2:$A$304,MATCH(I18,'CUST DATA'!$E$2:$E$304,0)),"")</f>
        <v/>
      </c>
      <c r="D18" s="64" t="str">
        <f>IFERROR(INDEX('CUST DATA'!$B$2:$B$304,MATCH(CUSTODIAL!I18,'CUST DATA'!$E$2:$E$304,0)),"")</f>
        <v/>
      </c>
      <c r="E18" s="65" t="str">
        <f>IFERROR(INDEX('CUST DATA'!$D$2:$D$305,MATCH(CUSTODIAL!I18,'CUST DATA'!$E$2:$E$305,0)),"")</f>
        <v/>
      </c>
      <c r="F18" s="65" t="str">
        <f t="shared" si="0"/>
        <v/>
      </c>
      <c r="G18" s="66"/>
      <c r="H18" s="66"/>
      <c r="I18" s="119"/>
    </row>
    <row r="19" spans="1:9" ht="22">
      <c r="A19" s="118"/>
      <c r="B19" s="63" t="str">
        <f>IFERROR(INDEX('CUST DATA'!$F$2:$F$304,MATCH(I19,'CUST DATA'!$E$2:$E$304,0)),"")</f>
        <v/>
      </c>
      <c r="C19" s="63" t="str">
        <f>IFERROR(INDEX('CUST DATA'!$A$2:$A$304,MATCH(I19,'CUST DATA'!$E$2:$E$304,0)),"")</f>
        <v/>
      </c>
      <c r="D19" s="64" t="str">
        <f>IFERROR(INDEX('CUST DATA'!$B$2:$B$304,MATCH(CUSTODIAL!I19,'CUST DATA'!$E$2:$E$304,0)),"")</f>
        <v/>
      </c>
      <c r="E19" s="65" t="str">
        <f>IFERROR(INDEX('CUST DATA'!$D$2:$D$305,MATCH(CUSTODIAL!I19,'CUST DATA'!$E$2:$E$305,0)),"")</f>
        <v/>
      </c>
      <c r="F19" s="65" t="str">
        <f t="shared" si="0"/>
        <v/>
      </c>
      <c r="G19" s="66"/>
      <c r="H19" s="66"/>
      <c r="I19" s="119"/>
    </row>
    <row r="20" spans="1:9" ht="22">
      <c r="A20" s="118"/>
      <c r="B20" s="63" t="str">
        <f>IFERROR(INDEX('CUST DATA'!$F$2:$F$304,MATCH(I20,'CUST DATA'!$E$2:$E$304,0)),"")</f>
        <v/>
      </c>
      <c r="C20" s="63" t="str">
        <f>IFERROR(INDEX('CUST DATA'!$A$2:$A$304,MATCH(I20,'CUST DATA'!$E$2:$E$304,0)),"")</f>
        <v/>
      </c>
      <c r="D20" s="64" t="str">
        <f>IFERROR(INDEX('CUST DATA'!$B$2:$B$304,MATCH(CUSTODIAL!I20,'CUST DATA'!$E$2:$E$304,0)),"")</f>
        <v/>
      </c>
      <c r="E20" s="65" t="str">
        <f>IFERROR(INDEX('CUST DATA'!$D$2:$D$305,MATCH(CUSTODIAL!I20,'CUST DATA'!$E$2:$E$305,0)),"")</f>
        <v/>
      </c>
      <c r="F20" s="65" t="str">
        <f t="shared" si="0"/>
        <v/>
      </c>
      <c r="G20" s="66"/>
      <c r="H20" s="66"/>
      <c r="I20" s="119"/>
    </row>
    <row r="21" spans="1:9" ht="22">
      <c r="A21" s="118"/>
      <c r="B21" s="63" t="str">
        <f>IFERROR(INDEX('CUST DATA'!$F$2:$F$304,MATCH(I21,'CUST DATA'!$E$2:$E$304,0)),"")</f>
        <v/>
      </c>
      <c r="C21" s="63" t="str">
        <f>IFERROR(INDEX('CUST DATA'!$A$2:$A$304,MATCH(I21,'CUST DATA'!$E$2:$E$304,0)),"")</f>
        <v/>
      </c>
      <c r="D21" s="64" t="str">
        <f>IFERROR(INDEX('CUST DATA'!$B$2:$B$304,MATCH(CUSTODIAL!I21,'CUST DATA'!$E$2:$E$304,0)),"")</f>
        <v/>
      </c>
      <c r="E21" s="65" t="str">
        <f>IFERROR(INDEX('CUST DATA'!$D$2:$D$305,MATCH(CUSTODIAL!I21,'CUST DATA'!$E$2:$E$305,0)),"")</f>
        <v/>
      </c>
      <c r="F21" s="65" t="str">
        <f t="shared" si="0"/>
        <v/>
      </c>
      <c r="G21" s="66"/>
      <c r="H21" s="66"/>
      <c r="I21" s="119"/>
    </row>
    <row r="22" spans="1:9" ht="22">
      <c r="A22" s="118"/>
      <c r="B22" s="63" t="str">
        <f>IFERROR(INDEX('CUST DATA'!$F$2:$F$304,MATCH(I22,'CUST DATA'!$E$2:$E$304,0)),"")</f>
        <v/>
      </c>
      <c r="C22" s="63" t="str">
        <f>IFERROR(INDEX('CUST DATA'!$A$2:$A$304,MATCH(I22,'CUST DATA'!$E$2:$E$304,0)),"")</f>
        <v/>
      </c>
      <c r="D22" s="64" t="str">
        <f>IFERROR(INDEX('CUST DATA'!$B$2:$B$304,MATCH(CUSTODIAL!I22,'CUST DATA'!$E$2:$E$304,0)),"")</f>
        <v/>
      </c>
      <c r="E22" s="65" t="str">
        <f>IFERROR(INDEX('CUST DATA'!$D$2:$D$305,MATCH(CUSTODIAL!I22,'CUST DATA'!$E$2:$E$305,0)),"")</f>
        <v/>
      </c>
      <c r="F22" s="65" t="str">
        <f t="shared" si="0"/>
        <v/>
      </c>
      <c r="G22" s="66"/>
      <c r="H22" s="66"/>
      <c r="I22" s="119"/>
    </row>
    <row r="23" spans="1:9" ht="22">
      <c r="A23" s="118"/>
      <c r="B23" s="63" t="str">
        <f>IFERROR(INDEX('CUST DATA'!$F$2:$F$304,MATCH(I23,'CUST DATA'!$E$2:$E$304,0)),"")</f>
        <v/>
      </c>
      <c r="C23" s="63" t="str">
        <f>IFERROR(INDEX('CUST DATA'!$A$2:$A$304,MATCH(I23,'CUST DATA'!$E$2:$E$304,0)),"")</f>
        <v/>
      </c>
      <c r="D23" s="64" t="str">
        <f>IFERROR(INDEX('CUST DATA'!$B$2:$B$304,MATCH(CUSTODIAL!I23,'CUST DATA'!$E$2:$E$304,0)),"")</f>
        <v/>
      </c>
      <c r="E23" s="65" t="str">
        <f>IFERROR(INDEX('CUST DATA'!$D$2:$D$305,MATCH(CUSTODIAL!I23,'CUST DATA'!$E$2:$E$305,0)),"")</f>
        <v/>
      </c>
      <c r="F23" s="65" t="str">
        <f t="shared" si="0"/>
        <v/>
      </c>
      <c r="G23" s="66"/>
      <c r="H23" s="66"/>
      <c r="I23" s="119"/>
    </row>
    <row r="24" spans="1:9" ht="22">
      <c r="A24" s="118"/>
      <c r="B24" s="63" t="str">
        <f>IFERROR(INDEX('CUST DATA'!$F$2:$F$304,MATCH(I24,'CUST DATA'!$E$2:$E$304,0)),"")</f>
        <v/>
      </c>
      <c r="C24" s="63" t="str">
        <f>IFERROR(INDEX('CUST DATA'!$A$2:$A$304,MATCH(I24,'CUST DATA'!$E$2:$E$304,0)),"")</f>
        <v/>
      </c>
      <c r="D24" s="64" t="str">
        <f>IFERROR(INDEX('CUST DATA'!$B$2:$B$304,MATCH(CUSTODIAL!I24,'CUST DATA'!$E$2:$E$304,0)),"")</f>
        <v/>
      </c>
      <c r="E24" s="65" t="str">
        <f>IFERROR(INDEX('CUST DATA'!$D$2:$D$305,MATCH(CUSTODIAL!I24,'CUST DATA'!$E$2:$E$305,0)),"")</f>
        <v/>
      </c>
      <c r="F24" s="65" t="str">
        <f t="shared" si="0"/>
        <v/>
      </c>
      <c r="G24" s="66"/>
      <c r="H24" s="66"/>
      <c r="I24" s="119"/>
    </row>
    <row r="25" spans="1:9" ht="22">
      <c r="A25" s="118"/>
      <c r="B25" s="63" t="str">
        <f>IFERROR(INDEX('CUST DATA'!$F$2:$F$304,MATCH(I25,'CUST DATA'!$E$2:$E$304,0)),"")</f>
        <v/>
      </c>
      <c r="C25" s="63" t="str">
        <f>IFERROR(INDEX('CUST DATA'!$A$2:$A$304,MATCH(I25,'CUST DATA'!$E$2:$E$304,0)),"")</f>
        <v/>
      </c>
      <c r="D25" s="64" t="str">
        <f>IFERROR(INDEX('CUST DATA'!$B$2:$B$304,MATCH(CUSTODIAL!I25,'CUST DATA'!$E$2:$E$304,0)),"")</f>
        <v/>
      </c>
      <c r="E25" s="65" t="str">
        <f>IFERROR(INDEX('CUST DATA'!$D$2:$D$305,MATCH(CUSTODIAL!I25,'CUST DATA'!$E$2:$E$305,0)),"")</f>
        <v/>
      </c>
      <c r="F25" s="65" t="str">
        <f t="shared" si="0"/>
        <v/>
      </c>
      <c r="G25" s="66"/>
      <c r="H25" s="66"/>
      <c r="I25" s="119"/>
    </row>
    <row r="26" spans="1:9" ht="22">
      <c r="A26" s="118"/>
      <c r="B26" s="63" t="str">
        <f>IFERROR(INDEX('CUST DATA'!$F$2:$F$304,MATCH(I26,'CUST DATA'!$E$2:$E$304,0)),"")</f>
        <v/>
      </c>
      <c r="C26" s="63" t="str">
        <f>IFERROR(INDEX('CUST DATA'!$A$2:$A$304,MATCH(I26,'CUST DATA'!$E$2:$E$304,0)),"")</f>
        <v/>
      </c>
      <c r="D26" s="64" t="str">
        <f>IFERROR(INDEX('CUST DATA'!$B$2:$B$304,MATCH(CUSTODIAL!I26,'CUST DATA'!$E$2:$E$304,0)),"")</f>
        <v/>
      </c>
      <c r="E26" s="65" t="str">
        <f>IFERROR(INDEX('CUST DATA'!$D$2:$D$305,MATCH(CUSTODIAL!I26,'CUST DATA'!$E$2:$E$305,0)),"")</f>
        <v/>
      </c>
      <c r="F26" s="65" t="str">
        <f t="shared" si="0"/>
        <v/>
      </c>
      <c r="G26" s="66"/>
      <c r="H26" s="66"/>
      <c r="I26" s="119"/>
    </row>
    <row r="27" spans="1:9" ht="22">
      <c r="A27" s="118"/>
      <c r="B27" s="63" t="str">
        <f>IFERROR(INDEX('CUST DATA'!$F$2:$F$304,MATCH(I27,'CUST DATA'!$E$2:$E$304,0)),"")</f>
        <v/>
      </c>
      <c r="C27" s="63" t="str">
        <f>IFERROR(INDEX('CUST DATA'!$A$2:$A$304,MATCH(I27,'CUST DATA'!$E$2:$E$304,0)),"")</f>
        <v/>
      </c>
      <c r="D27" s="64" t="str">
        <f>IFERROR(INDEX('CUST DATA'!$B$2:$B$304,MATCH(CUSTODIAL!I27,'CUST DATA'!$E$2:$E$304,0)),"")</f>
        <v/>
      </c>
      <c r="E27" s="65" t="str">
        <f>IFERROR(INDEX('CUST DATA'!$D$2:$D$305,MATCH(CUSTODIAL!I27,'CUST DATA'!$E$2:$E$305,0)),"")</f>
        <v/>
      </c>
      <c r="F27" s="65" t="str">
        <f t="shared" si="0"/>
        <v/>
      </c>
      <c r="G27" s="66"/>
      <c r="H27" s="66"/>
      <c r="I27" s="119"/>
    </row>
    <row r="28" spans="1:9" ht="22">
      <c r="A28" s="118"/>
      <c r="B28" s="63" t="str">
        <f>IFERROR(INDEX('CUST DATA'!$F$2:$F$304,MATCH(I28,'CUST DATA'!$E$2:$E$304,0)),"")</f>
        <v/>
      </c>
      <c r="C28" s="63" t="str">
        <f>IFERROR(INDEX('CUST DATA'!$A$2:$A$304,MATCH(I28,'CUST DATA'!$E$2:$E$304,0)),"")</f>
        <v/>
      </c>
      <c r="D28" s="64" t="str">
        <f>IFERROR(INDEX('CUST DATA'!$B$2:$B$304,MATCH(CUSTODIAL!I28,'CUST DATA'!$E$2:$E$304,0)),"")</f>
        <v/>
      </c>
      <c r="E28" s="65" t="str">
        <f>IFERROR(INDEX('CUST DATA'!$D$2:$D$305,MATCH(CUSTODIAL!I28,'CUST DATA'!$E$2:$E$305,0)),"")</f>
        <v/>
      </c>
      <c r="F28" s="65" t="str">
        <f t="shared" si="0"/>
        <v/>
      </c>
      <c r="G28" s="66"/>
      <c r="H28" s="66"/>
      <c r="I28" s="119"/>
    </row>
    <row r="29" spans="1:9" ht="22">
      <c r="A29" s="118"/>
      <c r="B29" s="63" t="str">
        <f>IFERROR(INDEX('CUST DATA'!$F$2:$F$304,MATCH(I29,'CUST DATA'!$E$2:$E$304,0)),"")</f>
        <v/>
      </c>
      <c r="C29" s="63" t="str">
        <f>IFERROR(INDEX('CUST DATA'!$A$2:$A$304,MATCH(I29,'CUST DATA'!$E$2:$E$304,0)),"")</f>
        <v/>
      </c>
      <c r="D29" s="64" t="str">
        <f>IFERROR(INDEX('CUST DATA'!$B$2:$B$304,MATCH(CUSTODIAL!I29,'CUST DATA'!$E$2:$E$304,0)),"")</f>
        <v/>
      </c>
      <c r="E29" s="65" t="str">
        <f>IFERROR(INDEX('CUST DATA'!$D$2:$D$305,MATCH(CUSTODIAL!I29,'CUST DATA'!$E$2:$E$305,0)),"")</f>
        <v/>
      </c>
      <c r="F29" s="65" t="str">
        <f t="shared" si="0"/>
        <v/>
      </c>
      <c r="G29" s="66"/>
      <c r="H29" s="66"/>
      <c r="I29" s="119"/>
    </row>
    <row r="30" spans="1:9" ht="22">
      <c r="A30" s="118"/>
      <c r="B30" s="63" t="str">
        <f>IFERROR(INDEX('CUST DATA'!$F$2:$F$304,MATCH(I30,'CUST DATA'!$E$2:$E$304,0)),"")</f>
        <v/>
      </c>
      <c r="C30" s="63" t="str">
        <f>IFERROR(INDEX('CUST DATA'!$A$2:$A$304,MATCH(I30,'CUST DATA'!$E$2:$E$304,0)),"")</f>
        <v/>
      </c>
      <c r="D30" s="64" t="str">
        <f>IFERROR(INDEX('CUST DATA'!$B$2:$B$304,MATCH(CUSTODIAL!I30,'CUST DATA'!$E$2:$E$304,0)),"")</f>
        <v/>
      </c>
      <c r="E30" s="65" t="str">
        <f>IFERROR(INDEX('CUST DATA'!$D$2:$D$305,MATCH(CUSTODIAL!I30,'CUST DATA'!$E$2:$E$305,0)),"")</f>
        <v/>
      </c>
      <c r="F30" s="65" t="str">
        <f t="shared" si="0"/>
        <v/>
      </c>
      <c r="G30" s="66"/>
      <c r="H30" s="66"/>
      <c r="I30" s="119"/>
    </row>
    <row r="31" spans="1:9" ht="22">
      <c r="A31" s="118"/>
      <c r="B31" s="63" t="str">
        <f>IFERROR(INDEX('CUST DATA'!$F$2:$F$304,MATCH(I31,'CUST DATA'!$E$2:$E$304,0)),"")</f>
        <v/>
      </c>
      <c r="C31" s="63" t="str">
        <f>IFERROR(INDEX('CUST DATA'!$A$2:$A$304,MATCH(I31,'CUST DATA'!$E$2:$E$304,0)),"")</f>
        <v/>
      </c>
      <c r="D31" s="64" t="str">
        <f>IFERROR(INDEX('CUST DATA'!$B$2:$B$304,MATCH(CUSTODIAL!I31,'CUST DATA'!$E$2:$E$304,0)),"")</f>
        <v/>
      </c>
      <c r="E31" s="65" t="str">
        <f>IFERROR(INDEX('CUST DATA'!$D$2:$D$305,MATCH(CUSTODIAL!I31,'CUST DATA'!$E$2:$E$305,0)),"")</f>
        <v/>
      </c>
      <c r="F31" s="65" t="str">
        <f t="shared" si="0"/>
        <v/>
      </c>
      <c r="G31" s="66"/>
      <c r="H31" s="66"/>
      <c r="I31" s="119"/>
    </row>
    <row r="32" spans="1:9" ht="22">
      <c r="A32" s="118"/>
      <c r="B32" s="63" t="str">
        <f>IFERROR(INDEX('CUST DATA'!$F$2:$F$304,MATCH(I32,'CUST DATA'!$E$2:$E$304,0)),"")</f>
        <v/>
      </c>
      <c r="C32" s="63" t="str">
        <f>IFERROR(INDEX('CUST DATA'!$A$2:$A$304,MATCH(I32,'CUST DATA'!$E$2:$E$304,0)),"")</f>
        <v/>
      </c>
      <c r="D32" s="64" t="str">
        <f>IFERROR(INDEX('CUST DATA'!$B$2:$B$304,MATCH(CUSTODIAL!I32,'CUST DATA'!$E$2:$E$304,0)),"")</f>
        <v/>
      </c>
      <c r="E32" s="65" t="str">
        <f>IFERROR(INDEX('CUST DATA'!$D$2:$D$305,MATCH(CUSTODIAL!I32,'CUST DATA'!$E$2:$E$305,0)),"")</f>
        <v/>
      </c>
      <c r="F32" s="65" t="str">
        <f t="shared" si="0"/>
        <v/>
      </c>
      <c r="G32" s="66"/>
      <c r="H32" s="66"/>
      <c r="I32" s="119"/>
    </row>
    <row r="33" spans="1:9" ht="22">
      <c r="A33" s="118"/>
      <c r="B33" s="63" t="str">
        <f>IFERROR(INDEX('CUST DATA'!$F$2:$F$304,MATCH(I33,'CUST DATA'!$E$2:$E$304,0)),"")</f>
        <v/>
      </c>
      <c r="C33" s="63" t="str">
        <f>IFERROR(INDEX('CUST DATA'!$A$2:$A$304,MATCH(I33,'CUST DATA'!$E$2:$E$304,0)),"")</f>
        <v/>
      </c>
      <c r="D33" s="64" t="str">
        <f>IFERROR(INDEX('CUST DATA'!$B$2:$B$304,MATCH(CUSTODIAL!I33,'CUST DATA'!$E$2:$E$304,0)),"")</f>
        <v/>
      </c>
      <c r="E33" s="65" t="str">
        <f>IFERROR(INDEX('CUST DATA'!$D$2:$D$305,MATCH(CUSTODIAL!I33,'CUST DATA'!$E$2:$E$305,0)),"")</f>
        <v/>
      </c>
      <c r="F33" s="65" t="str">
        <f t="shared" si="0"/>
        <v/>
      </c>
      <c r="G33" s="66"/>
      <c r="H33" s="66"/>
      <c r="I33" s="119"/>
    </row>
    <row r="34" spans="1:9" ht="22">
      <c r="A34" s="118"/>
      <c r="B34" s="63" t="str">
        <f>IFERROR(INDEX('CUST DATA'!$F$2:$F$304,MATCH(I34,'CUST DATA'!$E$2:$E$304,0)),"")</f>
        <v/>
      </c>
      <c r="C34" s="63" t="str">
        <f>IFERROR(INDEX('CUST DATA'!$A$2:$A$304,MATCH(I34,'CUST DATA'!$E$2:$E$304,0)),"")</f>
        <v/>
      </c>
      <c r="D34" s="64" t="str">
        <f>IFERROR(INDEX('CUST DATA'!$B$2:$B$304,MATCH(CUSTODIAL!I34,'CUST DATA'!$E$2:$E$304,0)),"")</f>
        <v/>
      </c>
      <c r="E34" s="65" t="str">
        <f>IFERROR(INDEX('CUST DATA'!$D$2:$D$305,MATCH(CUSTODIAL!I34,'CUST DATA'!$E$2:$E$305,0)),"")</f>
        <v/>
      </c>
      <c r="F34" s="65" t="str">
        <f t="shared" si="0"/>
        <v/>
      </c>
      <c r="G34" s="66"/>
      <c r="H34" s="66"/>
      <c r="I34" s="119"/>
    </row>
    <row r="35" spans="1:9" ht="22">
      <c r="A35" s="118"/>
      <c r="B35" s="63" t="str">
        <f>IFERROR(INDEX('CUST DATA'!$F$2:$F$304,MATCH(I35,'CUST DATA'!$E$2:$E$304,0)),"")</f>
        <v/>
      </c>
      <c r="C35" s="63" t="str">
        <f>IFERROR(INDEX('CUST DATA'!$A$2:$A$304,MATCH(I35,'CUST DATA'!$E$2:$E$304,0)),"")</f>
        <v/>
      </c>
      <c r="D35" s="64" t="str">
        <f>IFERROR(INDEX('CUST DATA'!$B$2:$B$304,MATCH(CUSTODIAL!I35,'CUST DATA'!$E$2:$E$304,0)),"")</f>
        <v/>
      </c>
      <c r="E35" s="65" t="str">
        <f>IFERROR(INDEX('CUST DATA'!$D$2:$D$305,MATCH(CUSTODIAL!I35,'CUST DATA'!$E$2:$E$305,0)),"")</f>
        <v/>
      </c>
      <c r="F35" s="65" t="str">
        <f t="shared" si="0"/>
        <v/>
      </c>
      <c r="G35" s="66"/>
      <c r="H35" s="66"/>
      <c r="I35" s="119"/>
    </row>
    <row r="36" spans="1:9" ht="22">
      <c r="A36" s="118"/>
      <c r="B36" s="63" t="str">
        <f>IFERROR(INDEX('CUST DATA'!$F$2:$F$304,MATCH(I36,'CUST DATA'!$E$2:$E$304,0)),"")</f>
        <v/>
      </c>
      <c r="C36" s="63" t="str">
        <f>IFERROR(INDEX('CUST DATA'!$A$2:$A$304,MATCH(I36,'CUST DATA'!$E$2:$E$304,0)),"")</f>
        <v/>
      </c>
      <c r="D36" s="64" t="str">
        <f>IFERROR(INDEX('CUST DATA'!$B$2:$B$304,MATCH(CUSTODIAL!I36,'CUST DATA'!$E$2:$E$304,0)),"")</f>
        <v/>
      </c>
      <c r="E36" s="65" t="str">
        <f>IFERROR(INDEX('CUST DATA'!$D$2:$D$305,MATCH(CUSTODIAL!I36,'CUST DATA'!$E$2:$E$305,0)),"")</f>
        <v/>
      </c>
      <c r="F36" s="65" t="str">
        <f t="shared" si="0"/>
        <v/>
      </c>
      <c r="G36" s="66"/>
      <c r="H36" s="66"/>
      <c r="I36" s="119"/>
    </row>
    <row r="37" spans="1:9" ht="22">
      <c r="A37" s="118"/>
      <c r="B37" s="63" t="str">
        <f>IFERROR(INDEX('CUST DATA'!$F$2:$F$304,MATCH(I37,'CUST DATA'!$E$2:$E$304,0)),"")</f>
        <v/>
      </c>
      <c r="C37" s="63" t="str">
        <f>IFERROR(INDEX('CUST DATA'!$A$2:$A$304,MATCH(I37,'CUST DATA'!$E$2:$E$304,0)),"")</f>
        <v/>
      </c>
      <c r="D37" s="64" t="str">
        <f>IFERROR(INDEX('CUST DATA'!$B$2:$B$304,MATCH(CUSTODIAL!I37,'CUST DATA'!$E$2:$E$304,0)),"")</f>
        <v/>
      </c>
      <c r="E37" s="65" t="str">
        <f>IFERROR(INDEX('CUST DATA'!$D$2:$D$305,MATCH(CUSTODIAL!I37,'CUST DATA'!$E$2:$E$305,0)),"")</f>
        <v/>
      </c>
      <c r="F37" s="65" t="str">
        <f t="shared" si="0"/>
        <v/>
      </c>
      <c r="G37" s="66"/>
      <c r="H37" s="66"/>
      <c r="I37" s="119"/>
    </row>
    <row r="38" spans="1:9" ht="22">
      <c r="A38" s="118"/>
      <c r="B38" s="63" t="str">
        <f>IFERROR(INDEX('CUST DATA'!$F$2:$F$304,MATCH(I38,'CUST DATA'!$E$2:$E$304,0)),"")</f>
        <v/>
      </c>
      <c r="C38" s="63" t="str">
        <f>IFERROR(INDEX('CUST DATA'!$A$2:$A$304,MATCH(I38,'CUST DATA'!$E$2:$E$304,0)),"")</f>
        <v/>
      </c>
      <c r="D38" s="64" t="str">
        <f>IFERROR(INDEX('CUST DATA'!$B$2:$B$304,MATCH(CUSTODIAL!I38,'CUST DATA'!$E$2:$E$304,0)),"")</f>
        <v/>
      </c>
      <c r="E38" s="65" t="str">
        <f>IFERROR(INDEX('CUST DATA'!$D$2:$D$305,MATCH(CUSTODIAL!I38,'CUST DATA'!$E$2:$E$305,0)),"")</f>
        <v/>
      </c>
      <c r="F38" s="65" t="str">
        <f t="shared" si="0"/>
        <v/>
      </c>
      <c r="G38" s="66"/>
      <c r="H38" s="66"/>
      <c r="I38" s="119"/>
    </row>
    <row r="39" spans="1:9" ht="22">
      <c r="A39" s="118"/>
      <c r="B39" s="63" t="str">
        <f>IFERROR(INDEX('CUST DATA'!$F$2:$F$304,MATCH(I39,'CUST DATA'!$E$2:$E$304,0)),"")</f>
        <v/>
      </c>
      <c r="C39" s="63" t="str">
        <f>IFERROR(INDEX('CUST DATA'!$A$2:$A$304,MATCH(I39,'CUST DATA'!$E$2:$E$304,0)),"")</f>
        <v/>
      </c>
      <c r="D39" s="64" t="str">
        <f>IFERROR(INDEX('CUST DATA'!$B$2:$B$304,MATCH(CUSTODIAL!I39,'CUST DATA'!$E$2:$E$304,0)),"")</f>
        <v/>
      </c>
      <c r="E39" s="65" t="str">
        <f>IFERROR(INDEX('CUST DATA'!$D$2:$D$305,MATCH(CUSTODIAL!I39,'CUST DATA'!$E$2:$E$305,0)),"")</f>
        <v/>
      </c>
      <c r="F39" s="65" t="str">
        <f t="shared" si="0"/>
        <v/>
      </c>
      <c r="G39" s="66"/>
      <c r="H39" s="66"/>
      <c r="I39" s="119"/>
    </row>
    <row r="40" spans="1:9" ht="22">
      <c r="A40" s="118"/>
      <c r="B40" s="63" t="str">
        <f>IFERROR(INDEX('CUST DATA'!$F$2:$F$304,MATCH(I40,'CUST DATA'!$E$2:$E$304,0)),"")</f>
        <v/>
      </c>
      <c r="C40" s="63" t="str">
        <f>IFERROR(INDEX('CUST DATA'!$A$2:$A$304,MATCH(I40,'CUST DATA'!$E$2:$E$304,0)),"")</f>
        <v/>
      </c>
      <c r="D40" s="64" t="str">
        <f>IFERROR(INDEX('CUST DATA'!$B$2:$B$304,MATCH(CUSTODIAL!I40,'CUST DATA'!$E$2:$E$304,0)),"")</f>
        <v/>
      </c>
      <c r="E40" s="65" t="str">
        <f>IFERROR(INDEX('CUST DATA'!$D$2:$D$305,MATCH(CUSTODIAL!I40,'CUST DATA'!$E$2:$E$305,0)),"")</f>
        <v/>
      </c>
      <c r="F40" s="65" t="str">
        <f t="shared" si="0"/>
        <v/>
      </c>
      <c r="G40" s="66"/>
      <c r="H40" s="66"/>
      <c r="I40" s="119"/>
    </row>
    <row r="41" spans="1:9" ht="22">
      <c r="A41" s="118"/>
      <c r="B41" s="63" t="str">
        <f>IFERROR(INDEX('CUST DATA'!$F$2:$F$304,MATCH(I41,'CUST DATA'!$E$2:$E$304,0)),"")</f>
        <v/>
      </c>
      <c r="C41" s="63" t="str">
        <f>IFERROR(INDEX('CUST DATA'!$A$2:$A$304,MATCH(I41,'CUST DATA'!$E$2:$E$304,0)),"")</f>
        <v/>
      </c>
      <c r="D41" s="64" t="str">
        <f>IFERROR(INDEX('CUST DATA'!$B$2:$B$304,MATCH(CUSTODIAL!I41,'CUST DATA'!$E$2:$E$304,0)),"")</f>
        <v/>
      </c>
      <c r="E41" s="65" t="str">
        <f>IFERROR(INDEX('CUST DATA'!$D$2:$D$305,MATCH(CUSTODIAL!I41,'CUST DATA'!$E$2:$E$305,0)),"")</f>
        <v/>
      </c>
      <c r="F41" s="65" t="str">
        <f t="shared" si="0"/>
        <v/>
      </c>
      <c r="G41" s="66"/>
      <c r="H41" s="66"/>
      <c r="I41" s="119"/>
    </row>
    <row r="42" spans="1:9" ht="22">
      <c r="A42" s="123"/>
      <c r="B42" s="124" t="str">
        <f>IFERROR(INDEX('CUST DATA'!$F$2:$F$304,MATCH(I42,'CUST DATA'!$E$2:$E$304,0)),"")</f>
        <v/>
      </c>
      <c r="C42" s="124" t="str">
        <f>IFERROR(INDEX('CUST DATA'!$A$2:$A$304,MATCH(I42,'CUST DATA'!$E$2:$E$304,0)),"")</f>
        <v/>
      </c>
      <c r="D42" s="125" t="str">
        <f>IFERROR(INDEX('CUST DATA'!$B$2:$B$304,MATCH(CUSTODIAL!I42,'CUST DATA'!$E$2:$E$304,0)),"")</f>
        <v/>
      </c>
      <c r="E42" s="126" t="str">
        <f>IFERROR(INDEX('CUST DATA'!$D$2:$D$305,MATCH(CUSTODIAL!I42,'CUST DATA'!$E$2:$E$305,0)),"")</f>
        <v/>
      </c>
      <c r="F42" s="126" t="str">
        <f t="shared" si="0"/>
        <v/>
      </c>
      <c r="G42" s="127"/>
      <c r="H42" s="127"/>
      <c r="I42" s="128"/>
    </row>
    <row r="43" spans="1:9" ht="23">
      <c r="A43" s="67"/>
      <c r="B43" s="67"/>
      <c r="C43" s="67"/>
      <c r="D43" s="67"/>
      <c r="E43" s="68" t="s">
        <v>552</v>
      </c>
      <c r="F43" s="69">
        <f>SUM(F10:F29)</f>
        <v>0</v>
      </c>
      <c r="G43" s="67"/>
      <c r="H43" s="67"/>
      <c r="I43" s="67"/>
    </row>
    <row r="44" spans="1:9">
      <c r="A44" s="52"/>
      <c r="B44" s="52"/>
      <c r="C44" s="52"/>
      <c r="D44" s="52"/>
      <c r="E44" s="52"/>
      <c r="F44" s="52"/>
      <c r="G44" s="52"/>
      <c r="H44" s="52"/>
      <c r="I44" s="52"/>
    </row>
    <row r="45" spans="1:9">
      <c r="A45" s="52"/>
      <c r="B45" s="52"/>
      <c r="C45" s="52"/>
      <c r="D45" s="52"/>
      <c r="E45" s="52"/>
      <c r="F45" s="52"/>
      <c r="G45" s="52"/>
      <c r="H45" s="52"/>
      <c r="I45" s="52"/>
    </row>
    <row r="46" spans="1:9">
      <c r="A46" s="52"/>
      <c r="B46" s="52"/>
      <c r="C46" s="52"/>
      <c r="D46" s="52"/>
      <c r="E46" s="52"/>
      <c r="F46" s="52"/>
      <c r="G46" s="54" t="s">
        <v>553</v>
      </c>
      <c r="H46" s="55"/>
      <c r="I46" s="55"/>
    </row>
    <row r="47" spans="1:9">
      <c r="A47" s="52"/>
      <c r="B47" s="52"/>
      <c r="C47" s="52"/>
      <c r="D47" s="52"/>
      <c r="E47" s="52"/>
      <c r="F47" s="52"/>
      <c r="G47" s="56" t="s">
        <v>554</v>
      </c>
      <c r="H47" s="57"/>
      <c r="I47" s="57"/>
    </row>
    <row r="48" spans="1:9">
      <c r="A48" s="52"/>
      <c r="B48" s="52"/>
      <c r="C48" s="52"/>
      <c r="D48" s="52"/>
      <c r="E48" s="52"/>
      <c r="F48" s="52"/>
      <c r="G48" s="56" t="s">
        <v>555</v>
      </c>
      <c r="H48" s="57"/>
      <c r="I48" s="57"/>
    </row>
  </sheetData>
  <sheetProtection algorithmName="SHA-512" hashValue="77Y/n3D36dVIGPExLNV/iEgvPbVWBivAAW0FnMBrNg334QZBWz7v32JJLguEB7vHjeQyH5J89vdScCQy7HBwkg==" saltValue="MBKXglzbp97S97YnyDPNhw==" spinCount="100000" sheet="1" objects="1" scenarios="1"/>
  <mergeCells count="5">
    <mergeCell ref="A3:B3"/>
    <mergeCell ref="A4:B4"/>
    <mergeCell ref="A5:B5"/>
    <mergeCell ref="A7:B7"/>
    <mergeCell ref="A1:I1"/>
  </mergeCells>
  <phoneticPr fontId="2" type="noConversion"/>
  <pageMargins left="0.7" right="0.7" top="0.75" bottom="0.75" header="0.3" footer="0.3"/>
  <pageSetup scale="5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'CUST DATA'!$H$2:$H$60</xm:f>
          </x14:formula1>
          <xm:sqref>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6"/>
  <sheetViews>
    <sheetView topLeftCell="A37" workbookViewId="0">
      <selection activeCell="E59" sqref="E59"/>
    </sheetView>
  </sheetViews>
  <sheetFormatPr baseColWidth="10" defaultColWidth="11" defaultRowHeight="16"/>
  <cols>
    <col min="1" max="1" width="134" bestFit="1" customWidth="1"/>
    <col min="2" max="2" width="25.5" bestFit="1" customWidth="1"/>
    <col min="3" max="3" width="20.1640625" bestFit="1" customWidth="1"/>
    <col min="4" max="4" width="19.6640625" bestFit="1" customWidth="1"/>
    <col min="5" max="5" width="13.1640625" bestFit="1" customWidth="1"/>
  </cols>
  <sheetData>
    <row r="1" spans="1:5" ht="24">
      <c r="A1" s="50" t="s">
        <v>0</v>
      </c>
      <c r="B1" s="51" t="s">
        <v>1</v>
      </c>
      <c r="C1" s="51" t="s">
        <v>2</v>
      </c>
      <c r="D1" s="51" t="s">
        <v>482</v>
      </c>
      <c r="E1" s="51" t="s">
        <v>486</v>
      </c>
    </row>
    <row r="2" spans="1:5" ht="21">
      <c r="A2" s="49" t="s">
        <v>556</v>
      </c>
      <c r="B2" s="73">
        <v>36890929</v>
      </c>
      <c r="C2" s="70">
        <v>6.98</v>
      </c>
      <c r="D2" s="49" t="s">
        <v>557</v>
      </c>
      <c r="E2" s="14" t="s">
        <v>6</v>
      </c>
    </row>
    <row r="3" spans="1:5" ht="21">
      <c r="A3" s="49" t="s">
        <v>558</v>
      </c>
      <c r="B3" s="73">
        <v>36891018</v>
      </c>
      <c r="C3" s="70">
        <v>2.9</v>
      </c>
      <c r="D3" s="49" t="s">
        <v>559</v>
      </c>
      <c r="E3" s="14" t="s">
        <v>6</v>
      </c>
    </row>
    <row r="4" spans="1:5" ht="21">
      <c r="A4" s="14" t="s">
        <v>668</v>
      </c>
      <c r="B4" s="72">
        <v>36890374</v>
      </c>
      <c r="C4" s="71">
        <v>5</v>
      </c>
      <c r="D4" s="14" t="s">
        <v>669</v>
      </c>
      <c r="E4" s="14" t="s">
        <v>6</v>
      </c>
    </row>
    <row r="5" spans="1:5" ht="21">
      <c r="A5" s="14" t="s">
        <v>702</v>
      </c>
      <c r="B5" s="72" t="s">
        <v>703</v>
      </c>
      <c r="C5" s="71">
        <v>2.76</v>
      </c>
      <c r="D5" s="14" t="s">
        <v>701</v>
      </c>
      <c r="E5" s="14" t="s">
        <v>6</v>
      </c>
    </row>
    <row r="6" spans="1:5" ht="21">
      <c r="A6" s="14" t="s">
        <v>670</v>
      </c>
      <c r="B6" s="72">
        <v>36890531</v>
      </c>
      <c r="C6" s="71">
        <v>4.3099999999999996</v>
      </c>
      <c r="D6" s="14" t="s">
        <v>560</v>
      </c>
      <c r="E6" s="14" t="s">
        <v>6</v>
      </c>
    </row>
    <row r="7" spans="1:5" ht="21">
      <c r="A7" s="49" t="s">
        <v>561</v>
      </c>
      <c r="B7" s="73">
        <v>36890267</v>
      </c>
      <c r="C7" s="70">
        <v>1.1100000000000001</v>
      </c>
      <c r="D7" s="49" t="s">
        <v>562</v>
      </c>
      <c r="E7" s="14" t="s">
        <v>6</v>
      </c>
    </row>
    <row r="8" spans="1:5" ht="21">
      <c r="A8" s="49" t="s">
        <v>563</v>
      </c>
      <c r="B8" s="73">
        <v>36890549</v>
      </c>
      <c r="C8" s="70">
        <v>0.68</v>
      </c>
      <c r="D8" s="49" t="s">
        <v>564</v>
      </c>
      <c r="E8" s="14" t="s">
        <v>6</v>
      </c>
    </row>
    <row r="9" spans="1:5" ht="21">
      <c r="A9" s="49" t="s">
        <v>565</v>
      </c>
      <c r="B9" s="73">
        <v>36891794</v>
      </c>
      <c r="C9" s="70">
        <v>2.4700000000000002</v>
      </c>
      <c r="D9" s="49" t="s">
        <v>566</v>
      </c>
      <c r="E9" s="14" t="s">
        <v>6</v>
      </c>
    </row>
    <row r="10" spans="1:5" ht="21">
      <c r="A10" s="14" t="s">
        <v>671</v>
      </c>
      <c r="B10" s="72">
        <v>36891059</v>
      </c>
      <c r="C10" s="71">
        <v>1.78</v>
      </c>
      <c r="D10" s="14" t="s">
        <v>672</v>
      </c>
      <c r="E10" s="14" t="s">
        <v>6</v>
      </c>
    </row>
    <row r="11" spans="1:5" ht="21">
      <c r="A11" s="49" t="s">
        <v>567</v>
      </c>
      <c r="B11" s="73">
        <v>36891190</v>
      </c>
      <c r="C11" s="70">
        <v>2.63</v>
      </c>
      <c r="D11" s="49" t="s">
        <v>568</v>
      </c>
      <c r="E11" s="14" t="s">
        <v>6</v>
      </c>
    </row>
    <row r="12" spans="1:5" ht="21">
      <c r="A12" s="49" t="s">
        <v>569</v>
      </c>
      <c r="B12" s="73">
        <v>36890176</v>
      </c>
      <c r="C12" s="70">
        <v>10.63</v>
      </c>
      <c r="D12" s="49" t="s">
        <v>570</v>
      </c>
      <c r="E12" s="14" t="s">
        <v>6</v>
      </c>
    </row>
    <row r="13" spans="1:5" ht="21">
      <c r="A13" s="14" t="s">
        <v>673</v>
      </c>
      <c r="B13" s="72">
        <v>36890960</v>
      </c>
      <c r="C13" s="71">
        <v>8.9</v>
      </c>
      <c r="D13" s="14" t="s">
        <v>704</v>
      </c>
      <c r="E13" s="14" t="s">
        <v>6</v>
      </c>
    </row>
    <row r="14" spans="1:5" ht="21">
      <c r="A14" s="14" t="s">
        <v>674</v>
      </c>
      <c r="B14" s="72">
        <v>36889673</v>
      </c>
      <c r="C14" s="71">
        <v>5.37</v>
      </c>
      <c r="D14" s="14" t="s">
        <v>675</v>
      </c>
      <c r="E14" s="14" t="s">
        <v>6</v>
      </c>
    </row>
    <row r="15" spans="1:5" ht="21">
      <c r="A15" s="14" t="s">
        <v>676</v>
      </c>
      <c r="B15" s="72">
        <v>36891216</v>
      </c>
      <c r="C15" s="71">
        <v>11.1</v>
      </c>
      <c r="D15" s="14" t="s">
        <v>677</v>
      </c>
      <c r="E15" s="14" t="s">
        <v>6</v>
      </c>
    </row>
    <row r="16" spans="1:5" ht="21">
      <c r="A16" s="49" t="s">
        <v>571</v>
      </c>
      <c r="B16" s="73">
        <v>36890192</v>
      </c>
      <c r="C16" s="70">
        <v>35.020000000000003</v>
      </c>
      <c r="D16" s="49" t="s">
        <v>572</v>
      </c>
      <c r="E16" s="14" t="s">
        <v>6</v>
      </c>
    </row>
    <row r="17" spans="1:5" ht="21">
      <c r="A17" s="49" t="s">
        <v>573</v>
      </c>
      <c r="B17" s="73">
        <v>37009750</v>
      </c>
      <c r="C17" s="70">
        <v>21.74</v>
      </c>
      <c r="D17" s="49" t="s">
        <v>574</v>
      </c>
      <c r="E17" s="14" t="s">
        <v>6</v>
      </c>
    </row>
    <row r="18" spans="1:5" ht="21">
      <c r="A18" s="14" t="s">
        <v>678</v>
      </c>
      <c r="B18" s="72" t="s">
        <v>682</v>
      </c>
      <c r="C18" s="71">
        <v>6.35</v>
      </c>
      <c r="D18" s="14" t="s">
        <v>679</v>
      </c>
      <c r="E18" s="14" t="s">
        <v>6</v>
      </c>
    </row>
    <row r="19" spans="1:5" ht="21">
      <c r="A19" s="49" t="s">
        <v>575</v>
      </c>
      <c r="B19" s="73">
        <v>62148457</v>
      </c>
      <c r="C19" s="70">
        <v>3.04</v>
      </c>
      <c r="D19" s="49" t="s">
        <v>576</v>
      </c>
      <c r="E19" s="14" t="s">
        <v>6</v>
      </c>
    </row>
    <row r="20" spans="1:5" ht="21">
      <c r="A20" s="49" t="s">
        <v>577</v>
      </c>
      <c r="B20" s="73">
        <v>62144035</v>
      </c>
      <c r="C20" s="70">
        <v>1.22</v>
      </c>
      <c r="D20" s="49" t="s">
        <v>578</v>
      </c>
      <c r="E20" s="14" t="s">
        <v>6</v>
      </c>
    </row>
    <row r="21" spans="1:5" ht="21">
      <c r="A21" s="49" t="s">
        <v>579</v>
      </c>
      <c r="B21" s="73">
        <v>62144084</v>
      </c>
      <c r="C21" s="70">
        <v>1.22</v>
      </c>
      <c r="D21" s="49" t="s">
        <v>580</v>
      </c>
      <c r="E21" s="14" t="s">
        <v>6</v>
      </c>
    </row>
    <row r="22" spans="1:5" ht="21">
      <c r="A22" s="49" t="s">
        <v>581</v>
      </c>
      <c r="B22" s="73">
        <v>62149695</v>
      </c>
      <c r="C22" s="70">
        <v>9.25</v>
      </c>
      <c r="D22" s="49" t="s">
        <v>582</v>
      </c>
      <c r="E22" s="14" t="s">
        <v>6</v>
      </c>
    </row>
    <row r="23" spans="1:5" ht="21">
      <c r="A23" s="49" t="s">
        <v>583</v>
      </c>
      <c r="B23" s="73">
        <v>62144894</v>
      </c>
      <c r="C23" s="70">
        <v>2.15</v>
      </c>
      <c r="D23" s="49" t="s">
        <v>584</v>
      </c>
      <c r="E23" s="14" t="s">
        <v>6</v>
      </c>
    </row>
    <row r="24" spans="1:5" ht="21">
      <c r="A24" s="14" t="s">
        <v>585</v>
      </c>
      <c r="B24" s="72">
        <v>62150073</v>
      </c>
      <c r="C24" s="71">
        <v>2.1</v>
      </c>
      <c r="D24" s="14" t="s">
        <v>586</v>
      </c>
      <c r="E24" s="14" t="s">
        <v>6</v>
      </c>
    </row>
    <row r="25" spans="1:5" ht="21">
      <c r="A25" s="49" t="s">
        <v>587</v>
      </c>
      <c r="B25" s="73">
        <v>62149414</v>
      </c>
      <c r="C25" s="70">
        <v>3.85</v>
      </c>
      <c r="D25" s="49" t="s">
        <v>588</v>
      </c>
      <c r="E25" s="14" t="s">
        <v>6</v>
      </c>
    </row>
    <row r="26" spans="1:5" ht="21">
      <c r="A26" s="49" t="s">
        <v>589</v>
      </c>
      <c r="B26" s="73">
        <v>62149711</v>
      </c>
      <c r="C26" s="70">
        <v>11.15</v>
      </c>
      <c r="D26" s="49" t="s">
        <v>590</v>
      </c>
      <c r="E26" s="14" t="s">
        <v>6</v>
      </c>
    </row>
    <row r="27" spans="1:5" ht="21">
      <c r="A27" s="49" t="s">
        <v>591</v>
      </c>
      <c r="B27" s="73">
        <v>62144118</v>
      </c>
      <c r="C27" s="70">
        <v>1.34</v>
      </c>
      <c r="D27" s="49" t="s">
        <v>592</v>
      </c>
      <c r="E27" s="14" t="s">
        <v>6</v>
      </c>
    </row>
    <row r="28" spans="1:5" ht="21">
      <c r="A28" s="49" t="s">
        <v>593</v>
      </c>
      <c r="B28" s="73">
        <v>62144282</v>
      </c>
      <c r="C28" s="70">
        <v>1.59</v>
      </c>
      <c r="D28" s="49" t="s">
        <v>594</v>
      </c>
      <c r="E28" s="14" t="s">
        <v>6</v>
      </c>
    </row>
    <row r="29" spans="1:5" ht="21">
      <c r="A29" s="49" t="s">
        <v>595</v>
      </c>
      <c r="B29" s="73">
        <v>62144811</v>
      </c>
      <c r="C29" s="70">
        <v>2.83</v>
      </c>
      <c r="D29" s="49" t="s">
        <v>596</v>
      </c>
      <c r="E29" s="14" t="s">
        <v>6</v>
      </c>
    </row>
    <row r="30" spans="1:5" ht="21">
      <c r="A30" s="49" t="s">
        <v>597</v>
      </c>
      <c r="B30" s="73">
        <v>62144902</v>
      </c>
      <c r="C30" s="70">
        <v>2.54</v>
      </c>
      <c r="D30" s="49" t="s">
        <v>598</v>
      </c>
      <c r="E30" s="14" t="s">
        <v>6</v>
      </c>
    </row>
    <row r="31" spans="1:5" ht="21">
      <c r="A31" s="49" t="s">
        <v>599</v>
      </c>
      <c r="B31" s="73">
        <v>62149000</v>
      </c>
      <c r="C31" s="70">
        <v>6.62</v>
      </c>
      <c r="D31" s="49" t="s">
        <v>600</v>
      </c>
      <c r="E31" s="14" t="s">
        <v>6</v>
      </c>
    </row>
    <row r="32" spans="1:5" ht="21">
      <c r="A32" s="49" t="s">
        <v>601</v>
      </c>
      <c r="B32" s="73">
        <v>62144290</v>
      </c>
      <c r="C32" s="70">
        <v>1.97</v>
      </c>
      <c r="D32" s="49" t="s">
        <v>602</v>
      </c>
      <c r="E32" s="14" t="s">
        <v>6</v>
      </c>
    </row>
    <row r="33" spans="1:5" ht="21">
      <c r="A33" s="49" t="s">
        <v>603</v>
      </c>
      <c r="B33" s="73">
        <v>62149448</v>
      </c>
      <c r="C33" s="70">
        <v>6.96</v>
      </c>
      <c r="D33" s="49" t="s">
        <v>604</v>
      </c>
      <c r="E33" s="14" t="s">
        <v>6</v>
      </c>
    </row>
    <row r="34" spans="1:5" ht="21">
      <c r="A34" s="49" t="s">
        <v>605</v>
      </c>
      <c r="B34" s="73">
        <v>62149026</v>
      </c>
      <c r="C34" s="70">
        <v>12.91</v>
      </c>
      <c r="D34" s="49" t="s">
        <v>606</v>
      </c>
      <c r="E34" s="14" t="s">
        <v>6</v>
      </c>
    </row>
    <row r="35" spans="1:5" ht="21">
      <c r="A35" s="14" t="s">
        <v>680</v>
      </c>
      <c r="B35" s="72">
        <v>62144936</v>
      </c>
      <c r="C35" s="71">
        <v>5.69</v>
      </c>
      <c r="D35" s="14" t="s">
        <v>681</v>
      </c>
      <c r="E35" s="14" t="s">
        <v>6</v>
      </c>
    </row>
    <row r="36" spans="1:5" ht="21">
      <c r="A36" s="49" t="s">
        <v>607</v>
      </c>
      <c r="B36" s="73">
        <v>62148523</v>
      </c>
      <c r="C36" s="70">
        <v>18.16</v>
      </c>
      <c r="D36" s="49" t="s">
        <v>608</v>
      </c>
      <c r="E36" s="14" t="s">
        <v>6</v>
      </c>
    </row>
    <row r="37" spans="1:5" ht="21">
      <c r="A37" s="49" t="s">
        <v>609</v>
      </c>
      <c r="B37" s="73">
        <v>62148804</v>
      </c>
      <c r="C37" s="70">
        <v>4.74</v>
      </c>
      <c r="D37" s="49" t="s">
        <v>610</v>
      </c>
      <c r="E37" s="14" t="s">
        <v>6</v>
      </c>
    </row>
    <row r="38" spans="1:5" ht="21">
      <c r="A38" s="49" t="s">
        <v>611</v>
      </c>
      <c r="B38" s="73">
        <v>62148820</v>
      </c>
      <c r="C38" s="70">
        <v>6.29</v>
      </c>
      <c r="D38" s="49" t="s">
        <v>612</v>
      </c>
      <c r="E38" s="14" t="s">
        <v>6</v>
      </c>
    </row>
    <row r="39" spans="1:5" ht="21">
      <c r="A39" s="49" t="s">
        <v>613</v>
      </c>
      <c r="B39" s="73">
        <v>57870628</v>
      </c>
      <c r="C39" s="70">
        <v>38.96</v>
      </c>
      <c r="D39" s="49" t="s">
        <v>614</v>
      </c>
      <c r="E39" s="14" t="s">
        <v>6</v>
      </c>
    </row>
    <row r="40" spans="1:5" ht="21">
      <c r="A40" s="49" t="s">
        <v>615</v>
      </c>
      <c r="B40" s="73">
        <v>62149760</v>
      </c>
      <c r="C40" s="70">
        <v>0.94</v>
      </c>
      <c r="D40" s="49" t="s">
        <v>616</v>
      </c>
      <c r="E40" s="14" t="s">
        <v>6</v>
      </c>
    </row>
    <row r="41" spans="1:5" ht="21">
      <c r="A41" s="49" t="s">
        <v>617</v>
      </c>
      <c r="B41" s="73">
        <v>62149794</v>
      </c>
      <c r="C41" s="70">
        <v>1.56</v>
      </c>
      <c r="D41" s="49" t="s">
        <v>618</v>
      </c>
      <c r="E41" s="14" t="s">
        <v>6</v>
      </c>
    </row>
    <row r="42" spans="1:5" ht="21">
      <c r="A42" s="49" t="s">
        <v>619</v>
      </c>
      <c r="B42" s="73">
        <v>62149802</v>
      </c>
      <c r="C42" s="70">
        <v>1.9</v>
      </c>
      <c r="D42" s="49" t="s">
        <v>620</v>
      </c>
      <c r="E42" s="14" t="s">
        <v>6</v>
      </c>
    </row>
    <row r="43" spans="1:5" ht="21">
      <c r="A43" s="49" t="s">
        <v>621</v>
      </c>
      <c r="B43" s="73">
        <v>74026287</v>
      </c>
      <c r="C43" s="70">
        <v>6.59</v>
      </c>
      <c r="D43" s="49" t="s">
        <v>622</v>
      </c>
      <c r="E43" s="14" t="s">
        <v>6</v>
      </c>
    </row>
    <row r="44" spans="1:5" ht="21">
      <c r="A44" s="14" t="s">
        <v>683</v>
      </c>
      <c r="B44" s="72" t="s">
        <v>684</v>
      </c>
      <c r="C44" s="71">
        <v>5.24</v>
      </c>
      <c r="D44" s="14" t="s">
        <v>685</v>
      </c>
      <c r="E44" s="14" t="s">
        <v>6</v>
      </c>
    </row>
    <row r="45" spans="1:5" ht="21">
      <c r="A45" s="14" t="s">
        <v>686</v>
      </c>
      <c r="B45" s="72" t="s">
        <v>687</v>
      </c>
      <c r="C45" s="71">
        <v>4.54</v>
      </c>
      <c r="D45" s="14" t="s">
        <v>688</v>
      </c>
      <c r="E45" s="14" t="s">
        <v>6</v>
      </c>
    </row>
    <row r="46" spans="1:5" ht="21">
      <c r="A46" s="49" t="s">
        <v>623</v>
      </c>
      <c r="B46" s="73">
        <v>37036712</v>
      </c>
      <c r="C46" s="70">
        <v>3.6</v>
      </c>
      <c r="D46" s="49" t="s">
        <v>624</v>
      </c>
      <c r="E46" s="14" t="s">
        <v>6</v>
      </c>
    </row>
    <row r="47" spans="1:5" ht="21">
      <c r="A47" s="14" t="s">
        <v>689</v>
      </c>
      <c r="B47" s="72" t="s">
        <v>690</v>
      </c>
      <c r="C47" s="71">
        <v>8.5</v>
      </c>
      <c r="D47" s="14" t="s">
        <v>691</v>
      </c>
      <c r="E47" s="14" t="s">
        <v>6</v>
      </c>
    </row>
    <row r="48" spans="1:5" ht="21">
      <c r="A48" s="49" t="s">
        <v>625</v>
      </c>
      <c r="B48" s="73">
        <v>82722786</v>
      </c>
      <c r="C48" s="70">
        <v>38.49</v>
      </c>
      <c r="D48" s="49" t="s">
        <v>626</v>
      </c>
      <c r="E48" s="14" t="s">
        <v>6</v>
      </c>
    </row>
    <row r="49" spans="1:5" ht="21">
      <c r="A49" s="49" t="s">
        <v>627</v>
      </c>
      <c r="B49" s="73">
        <v>54041462</v>
      </c>
      <c r="C49" s="70">
        <v>7.53</v>
      </c>
      <c r="D49" s="49" t="s">
        <v>628</v>
      </c>
      <c r="E49" s="14" t="s">
        <v>6</v>
      </c>
    </row>
    <row r="50" spans="1:5" ht="21">
      <c r="A50" s="49" t="s">
        <v>629</v>
      </c>
      <c r="B50" s="73">
        <v>54041439</v>
      </c>
      <c r="C50" s="70">
        <v>7.9</v>
      </c>
      <c r="D50" s="49" t="s">
        <v>630</v>
      </c>
      <c r="E50" s="14" t="s">
        <v>6</v>
      </c>
    </row>
    <row r="51" spans="1:5" ht="21">
      <c r="A51" s="49" t="s">
        <v>631</v>
      </c>
      <c r="B51" s="73">
        <v>54041272</v>
      </c>
      <c r="C51" s="70">
        <v>7.98</v>
      </c>
      <c r="D51" s="49" t="s">
        <v>632</v>
      </c>
      <c r="E51" s="14" t="s">
        <v>6</v>
      </c>
    </row>
    <row r="52" spans="1:5" ht="21">
      <c r="A52" s="49" t="s">
        <v>633</v>
      </c>
      <c r="B52" s="73" t="s">
        <v>692</v>
      </c>
      <c r="C52" s="70">
        <v>14.22</v>
      </c>
      <c r="D52" s="49" t="s">
        <v>634</v>
      </c>
      <c r="E52" s="14" t="s">
        <v>6</v>
      </c>
    </row>
    <row r="53" spans="1:5" ht="21">
      <c r="A53" s="49" t="s">
        <v>635</v>
      </c>
      <c r="B53" s="73" t="s">
        <v>693</v>
      </c>
      <c r="C53" s="70">
        <v>21.42</v>
      </c>
      <c r="D53" s="49" t="s">
        <v>636</v>
      </c>
      <c r="E53" s="14" t="s">
        <v>300</v>
      </c>
    </row>
    <row r="54" spans="1:5" ht="21">
      <c r="A54" s="49" t="s">
        <v>637</v>
      </c>
      <c r="B54" s="73">
        <v>89350318</v>
      </c>
      <c r="C54" s="70">
        <v>17.16</v>
      </c>
      <c r="D54" s="49" t="s">
        <v>638</v>
      </c>
      <c r="E54" s="14" t="s">
        <v>300</v>
      </c>
    </row>
    <row r="55" spans="1:5" ht="21">
      <c r="A55" s="49" t="s">
        <v>639</v>
      </c>
      <c r="B55" s="73" t="s">
        <v>694</v>
      </c>
      <c r="C55" s="70">
        <v>34.49</v>
      </c>
      <c r="D55" s="49" t="s">
        <v>640</v>
      </c>
      <c r="E55" s="14" t="s">
        <v>6</v>
      </c>
    </row>
    <row r="56" spans="1:5" ht="21">
      <c r="A56" s="14" t="s">
        <v>695</v>
      </c>
      <c r="B56" s="72" t="s">
        <v>696</v>
      </c>
      <c r="C56" s="71">
        <v>73.13</v>
      </c>
      <c r="D56" s="14" t="s">
        <v>697</v>
      </c>
      <c r="E56" s="14" t="s">
        <v>6</v>
      </c>
    </row>
    <row r="57" spans="1:5" ht="21">
      <c r="A57" s="49" t="s">
        <v>641</v>
      </c>
      <c r="B57" s="73">
        <v>54041405</v>
      </c>
      <c r="C57" s="70">
        <v>7.98</v>
      </c>
      <c r="D57" s="49" t="s">
        <v>642</v>
      </c>
      <c r="E57" s="14" t="s">
        <v>6</v>
      </c>
    </row>
    <row r="58" spans="1:5" ht="21">
      <c r="A58" s="49" t="s">
        <v>643</v>
      </c>
      <c r="B58" s="73">
        <v>37036225</v>
      </c>
      <c r="C58" s="70">
        <v>1.71</v>
      </c>
      <c r="D58" s="49" t="s">
        <v>644</v>
      </c>
      <c r="E58" s="14" t="s">
        <v>6</v>
      </c>
    </row>
    <row r="59" spans="1:5" ht="21">
      <c r="A59" s="14" t="s">
        <v>698</v>
      </c>
      <c r="B59" s="72" t="s">
        <v>699</v>
      </c>
      <c r="C59" s="71">
        <v>1.48</v>
      </c>
      <c r="D59" s="14" t="s">
        <v>740</v>
      </c>
      <c r="E59" s="14" t="s">
        <v>330</v>
      </c>
    </row>
    <row r="60" spans="1:5" ht="21">
      <c r="A60" s="14" t="s">
        <v>723</v>
      </c>
      <c r="B60" s="72" t="s">
        <v>724</v>
      </c>
      <c r="C60" s="71">
        <v>14.3</v>
      </c>
      <c r="D60" s="14" t="s">
        <v>719</v>
      </c>
      <c r="E60" s="14" t="s">
        <v>6</v>
      </c>
    </row>
    <row r="61" spans="1:5" ht="21">
      <c r="A61" s="14" t="s">
        <v>725</v>
      </c>
      <c r="B61" s="72" t="s">
        <v>726</v>
      </c>
      <c r="C61" s="71">
        <v>4.07</v>
      </c>
      <c r="D61" s="14" t="s">
        <v>720</v>
      </c>
      <c r="E61" s="14" t="s">
        <v>6</v>
      </c>
    </row>
    <row r="62" spans="1:5" ht="21">
      <c r="A62" s="14" t="s">
        <v>727</v>
      </c>
      <c r="B62" s="72" t="s">
        <v>728</v>
      </c>
      <c r="C62" s="71">
        <v>4.46</v>
      </c>
      <c r="D62" s="14" t="s">
        <v>721</v>
      </c>
      <c r="E62" s="14" t="s">
        <v>6</v>
      </c>
    </row>
    <row r="63" spans="1:5" ht="21">
      <c r="A63" s="14" t="s">
        <v>729</v>
      </c>
      <c r="B63" s="72" t="s">
        <v>730</v>
      </c>
      <c r="C63" s="71">
        <v>3.35</v>
      </c>
      <c r="D63" s="14" t="s">
        <v>722</v>
      </c>
      <c r="E63" s="14" t="s">
        <v>6</v>
      </c>
    </row>
    <row r="64" spans="1:5" ht="21">
      <c r="A64" s="14" t="s">
        <v>731</v>
      </c>
      <c r="B64" s="72" t="s">
        <v>732</v>
      </c>
      <c r="C64" s="71">
        <v>42.63</v>
      </c>
      <c r="D64" s="14" t="s">
        <v>737</v>
      </c>
      <c r="E64" s="14" t="s">
        <v>6</v>
      </c>
    </row>
    <row r="65" spans="1:5" ht="21">
      <c r="A65" s="14" t="s">
        <v>733</v>
      </c>
      <c r="B65" s="72" t="s">
        <v>734</v>
      </c>
      <c r="C65" s="71">
        <v>18.03</v>
      </c>
      <c r="D65" s="14" t="s">
        <v>738</v>
      </c>
      <c r="E65" s="14" t="s">
        <v>6</v>
      </c>
    </row>
    <row r="66" spans="1:5" ht="21">
      <c r="A66" s="14" t="s">
        <v>735</v>
      </c>
      <c r="B66" s="72" t="s">
        <v>736</v>
      </c>
      <c r="C66" s="71">
        <v>5.81</v>
      </c>
      <c r="D66" s="14" t="s">
        <v>739</v>
      </c>
      <c r="E66" s="14" t="s">
        <v>6</v>
      </c>
    </row>
  </sheetData>
  <sheetProtection algorithmName="SHA-512" hashValue="fSu/TD8+OpeSsTz7SRPqj68Gdas2wcBdQJjKjA3FkwXLNCqcvfAX/hRcCQV/B0nwWSeP3IgFob1LGe0cbbdY8g==" saltValue="BsUNAbzWHBl98DDcz+tSMw==" spinCount="100000" sheet="1" objects="1" scenarios="1"/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55"/>
  <sheetViews>
    <sheetView topLeftCell="A37" zoomScaleNormal="100" workbookViewId="0">
      <selection activeCell="E59" sqref="E59"/>
    </sheetView>
  </sheetViews>
  <sheetFormatPr baseColWidth="10" defaultColWidth="11" defaultRowHeight="16"/>
  <cols>
    <col min="1" max="1" width="15.83203125" bestFit="1" customWidth="1"/>
    <col min="2" max="2" width="15.5" customWidth="1"/>
    <col min="3" max="3" width="116.6640625" customWidth="1"/>
    <col min="4" max="4" width="29.5" customWidth="1"/>
    <col min="5" max="5" width="15" bestFit="1" customWidth="1"/>
    <col min="6" max="6" width="15.83203125" bestFit="1" customWidth="1"/>
    <col min="7" max="7" width="13.6640625" customWidth="1"/>
    <col min="8" max="8" width="13.5" customWidth="1"/>
    <col min="9" max="9" width="25.1640625" bestFit="1" customWidth="1"/>
  </cols>
  <sheetData>
    <row r="1" spans="1:9" ht="41">
      <c r="A1" s="131" t="s">
        <v>645</v>
      </c>
      <c r="B1" s="131"/>
      <c r="C1" s="131"/>
      <c r="D1" s="131"/>
      <c r="E1" s="131"/>
      <c r="F1" s="131"/>
      <c r="G1" s="131"/>
      <c r="H1" s="131"/>
      <c r="I1" s="131"/>
    </row>
    <row r="2" spans="1:9">
      <c r="A2" s="15" t="s">
        <v>666</v>
      </c>
      <c r="B2" s="59">
        <f ca="1" xml:space="preserve"> TODAY()</f>
        <v>43732</v>
      </c>
      <c r="C2" s="15"/>
      <c r="D2" s="16"/>
      <c r="E2" s="15"/>
      <c r="F2" s="15"/>
      <c r="G2" s="15"/>
      <c r="H2" s="15"/>
      <c r="I2" s="15"/>
    </row>
    <row r="3" spans="1:9">
      <c r="A3" s="15"/>
      <c r="B3" s="15"/>
      <c r="C3" s="15"/>
      <c r="D3" s="15"/>
      <c r="E3" s="15"/>
      <c r="F3" s="15"/>
      <c r="G3" s="15"/>
      <c r="H3" s="15"/>
      <c r="I3" s="15"/>
    </row>
    <row r="4" spans="1:9">
      <c r="A4" s="17" t="s">
        <v>646</v>
      </c>
      <c r="B4" s="17" t="s">
        <v>700</v>
      </c>
      <c r="C4" s="17"/>
      <c r="D4" s="17"/>
      <c r="E4" s="15"/>
      <c r="F4" s="15"/>
      <c r="G4" s="15"/>
      <c r="H4" s="17" t="s">
        <v>647</v>
      </c>
      <c r="I4" s="15"/>
    </row>
    <row r="5" spans="1:9">
      <c r="A5" s="15"/>
      <c r="B5" s="15"/>
      <c r="C5" s="15"/>
      <c r="D5" s="15"/>
      <c r="E5" s="15"/>
      <c r="F5" s="15"/>
      <c r="G5" s="15"/>
      <c r="H5" s="15"/>
      <c r="I5" s="15"/>
    </row>
    <row r="6" spans="1:9" s="91" customFormat="1" ht="17">
      <c r="A6" s="88" t="s">
        <v>648</v>
      </c>
      <c r="B6" s="89" t="s">
        <v>649</v>
      </c>
      <c r="C6" s="89" t="s">
        <v>650</v>
      </c>
      <c r="D6" s="89" t="s">
        <v>651</v>
      </c>
      <c r="E6" s="89" t="s">
        <v>652</v>
      </c>
      <c r="F6" s="89" t="s">
        <v>653</v>
      </c>
      <c r="G6" s="89" t="s">
        <v>654</v>
      </c>
      <c r="H6" s="89" t="s">
        <v>655</v>
      </c>
      <c r="I6" s="90" t="s">
        <v>656</v>
      </c>
    </row>
    <row r="7" spans="1:9" s="91" customFormat="1" ht="20" customHeight="1">
      <c r="A7" s="93"/>
      <c r="B7" s="94" t="str">
        <f>IFERROR(INDEX(Table1[UOM],MATCH('MSC STOCK'!I7,Table1[LOCATION],0)),"")</f>
        <v/>
      </c>
      <c r="C7" s="92" t="str">
        <f>IFERROR(INDEX(Table1[ITEM DESCRIPTION],MATCH('MSC STOCK'!I7,Table1[LOCATION],0)),"")</f>
        <v/>
      </c>
      <c r="D7" s="96" t="str">
        <f>IFERROR(INDEX(Table1[PART NUMBER],MATCH('MSC STOCK'!I7,Table1[LOCATION],0)),"")</f>
        <v/>
      </c>
      <c r="E7" s="97" t="str">
        <f>IFERROR(INDEX(Table1[UNIT COST],MATCH('MSC STOCK'!I7,Table1[LOCATION],0)),"")</f>
        <v/>
      </c>
      <c r="F7" s="98" t="str">
        <f>IFERROR(A7*E7,"")</f>
        <v/>
      </c>
      <c r="G7" s="99"/>
      <c r="H7" s="99"/>
      <c r="I7" s="100"/>
    </row>
    <row r="8" spans="1:9" s="91" customFormat="1" ht="20" customHeight="1">
      <c r="A8" s="93"/>
      <c r="B8" s="94" t="str">
        <f>IFERROR(INDEX(Table1[UOM],MATCH('MSC STOCK'!I8,Table1[LOCATION],0)),"")</f>
        <v/>
      </c>
      <c r="C8" s="92" t="str">
        <f>IFERROR(INDEX(Table1[ITEM DESCRIPTION],MATCH('MSC STOCK'!I8,Table1[LOCATION],0)),"")</f>
        <v/>
      </c>
      <c r="D8" s="96" t="str">
        <f>IFERROR(INDEX(Table1[PART NUMBER],MATCH('MSC STOCK'!I8,Table1[LOCATION],0)),"")</f>
        <v/>
      </c>
      <c r="E8" s="97" t="str">
        <f>IFERROR(INDEX(Table1[UNIT COST],MATCH('MSC STOCK'!I8,Table1[LOCATION],0)),"")</f>
        <v/>
      </c>
      <c r="F8" s="98" t="str">
        <f t="shared" ref="F8:F37" si="0">IFERROR(A8*E8,"")</f>
        <v/>
      </c>
      <c r="G8" s="99"/>
      <c r="H8" s="99"/>
      <c r="I8" s="100"/>
    </row>
    <row r="9" spans="1:9" s="91" customFormat="1" ht="20" customHeight="1">
      <c r="A9" s="93"/>
      <c r="B9" s="94" t="str">
        <f>IFERROR(INDEX(Table1[UOM],MATCH('MSC STOCK'!I9,Table1[LOCATION],0)),"")</f>
        <v/>
      </c>
      <c r="C9" s="92" t="str">
        <f>IFERROR(INDEX(Table1[ITEM DESCRIPTION],MATCH('MSC STOCK'!I9,Table1[LOCATION],0)),"")</f>
        <v/>
      </c>
      <c r="D9" s="96" t="str">
        <f>IFERROR(INDEX(Table1[PART NUMBER],MATCH('MSC STOCK'!I9,Table1[LOCATION],0)),"")</f>
        <v/>
      </c>
      <c r="E9" s="97" t="str">
        <f>IFERROR(INDEX(Table1[UNIT COST],MATCH('MSC STOCK'!I9,Table1[LOCATION],0)),"")</f>
        <v/>
      </c>
      <c r="F9" s="98" t="str">
        <f t="shared" si="0"/>
        <v/>
      </c>
      <c r="G9" s="99"/>
      <c r="H9" s="99"/>
      <c r="I9" s="100"/>
    </row>
    <row r="10" spans="1:9" s="91" customFormat="1" ht="20" customHeight="1">
      <c r="A10" s="93"/>
      <c r="B10" s="94" t="str">
        <f>IFERROR(INDEX(Table1[UOM],MATCH('MSC STOCK'!I10,Table1[LOCATION],0)),"")</f>
        <v/>
      </c>
      <c r="C10" s="92" t="str">
        <f>IFERROR(INDEX(Table1[ITEM DESCRIPTION],MATCH('MSC STOCK'!I10,Table1[LOCATION],0)),"")</f>
        <v/>
      </c>
      <c r="D10" s="96" t="str">
        <f>IFERROR(INDEX(Table1[PART NUMBER],MATCH('MSC STOCK'!I10,Table1[LOCATION],0)),"")</f>
        <v/>
      </c>
      <c r="E10" s="97" t="str">
        <f>IFERROR(INDEX(Table1[UNIT COST],MATCH('MSC STOCK'!I10,Table1[LOCATION],0)),"")</f>
        <v/>
      </c>
      <c r="F10" s="98" t="str">
        <f t="shared" si="0"/>
        <v/>
      </c>
      <c r="G10" s="99"/>
      <c r="H10" s="99"/>
      <c r="I10" s="100"/>
    </row>
    <row r="11" spans="1:9" s="91" customFormat="1" ht="20" customHeight="1">
      <c r="A11" s="93"/>
      <c r="B11" s="94" t="str">
        <f>IFERROR(INDEX(Table1[UOM],MATCH('MSC STOCK'!I11,Table1[LOCATION],0)),"")</f>
        <v/>
      </c>
      <c r="C11" s="92" t="str">
        <f>IFERROR(INDEX(Table1[ITEM DESCRIPTION],MATCH('MSC STOCK'!I11,Table1[LOCATION],0)),"")</f>
        <v/>
      </c>
      <c r="D11" s="96" t="str">
        <f>IFERROR(INDEX(Table1[PART NUMBER],MATCH('MSC STOCK'!I11,Table1[LOCATION],0)),"")</f>
        <v/>
      </c>
      <c r="E11" s="97" t="str">
        <f>IFERROR(INDEX(Table1[UNIT COST],MATCH('MSC STOCK'!I11,Table1[LOCATION],0)),"")</f>
        <v/>
      </c>
      <c r="F11" s="98" t="str">
        <f t="shared" si="0"/>
        <v/>
      </c>
      <c r="G11" s="99"/>
      <c r="H11" s="99"/>
      <c r="I11" s="100"/>
    </row>
    <row r="12" spans="1:9" s="91" customFormat="1" ht="20" customHeight="1">
      <c r="A12" s="93"/>
      <c r="B12" s="94" t="str">
        <f>IFERROR(INDEX(Table1[UOM],MATCH('MSC STOCK'!I12,Table1[LOCATION],0)),"")</f>
        <v/>
      </c>
      <c r="C12" s="92" t="str">
        <f>IFERROR(INDEX(Table1[ITEM DESCRIPTION],MATCH('MSC STOCK'!I12,Table1[LOCATION],0)),"")</f>
        <v/>
      </c>
      <c r="D12" s="96" t="str">
        <f>IFERROR(INDEX(Table1[PART NUMBER],MATCH('MSC STOCK'!I12,Table1[LOCATION],0)),"")</f>
        <v/>
      </c>
      <c r="E12" s="97" t="str">
        <f>IFERROR(INDEX(Table1[UNIT COST],MATCH('MSC STOCK'!I12,Table1[LOCATION],0)),"")</f>
        <v/>
      </c>
      <c r="F12" s="98" t="str">
        <f t="shared" si="0"/>
        <v/>
      </c>
      <c r="G12" s="99"/>
      <c r="H12" s="99"/>
      <c r="I12" s="100"/>
    </row>
    <row r="13" spans="1:9" s="91" customFormat="1" ht="20" customHeight="1">
      <c r="A13" s="93"/>
      <c r="B13" s="94" t="str">
        <f>IFERROR(INDEX(Table1[UOM],MATCH('MSC STOCK'!I13,Table1[LOCATION],0)),"")</f>
        <v/>
      </c>
      <c r="C13" s="92" t="str">
        <f>IFERROR(INDEX(Table1[ITEM DESCRIPTION],MATCH('MSC STOCK'!I13,Table1[LOCATION],0)),"")</f>
        <v/>
      </c>
      <c r="D13" s="96" t="str">
        <f>IFERROR(INDEX(Table1[PART NUMBER],MATCH('MSC STOCK'!I13,Table1[LOCATION],0)),"")</f>
        <v/>
      </c>
      <c r="E13" s="97" t="str">
        <f>IFERROR(INDEX(Table1[UNIT COST],MATCH('MSC STOCK'!I13,Table1[LOCATION],0)),"")</f>
        <v/>
      </c>
      <c r="F13" s="98" t="str">
        <f t="shared" si="0"/>
        <v/>
      </c>
      <c r="G13" s="99"/>
      <c r="H13" s="99"/>
      <c r="I13" s="100"/>
    </row>
    <row r="14" spans="1:9" s="91" customFormat="1" ht="20" customHeight="1">
      <c r="A14" s="93"/>
      <c r="B14" s="94" t="str">
        <f>IFERROR(INDEX(Table1[UOM],MATCH('MSC STOCK'!I14,Table1[LOCATION],0)),"")</f>
        <v/>
      </c>
      <c r="C14" s="92" t="str">
        <f>IFERROR(INDEX(Table1[ITEM DESCRIPTION],MATCH('MSC STOCK'!I14,Table1[LOCATION],0)),"")</f>
        <v/>
      </c>
      <c r="D14" s="96" t="str">
        <f>IFERROR(INDEX(Table1[PART NUMBER],MATCH('MSC STOCK'!I14,Table1[LOCATION],0)),"")</f>
        <v/>
      </c>
      <c r="E14" s="97" t="str">
        <f>IFERROR(INDEX(Table1[UNIT COST],MATCH('MSC STOCK'!I14,Table1[LOCATION],0)),"")</f>
        <v/>
      </c>
      <c r="F14" s="98" t="str">
        <f t="shared" si="0"/>
        <v/>
      </c>
      <c r="G14" s="99"/>
      <c r="H14" s="99"/>
      <c r="I14" s="100"/>
    </row>
    <row r="15" spans="1:9" s="91" customFormat="1" ht="20" customHeight="1">
      <c r="A15" s="93"/>
      <c r="B15" s="94" t="str">
        <f>IFERROR(INDEX(Table1[UOM],MATCH('MSC STOCK'!I15,Table1[LOCATION],0)),"")</f>
        <v/>
      </c>
      <c r="C15" s="92" t="str">
        <f>IFERROR(INDEX(Table1[ITEM DESCRIPTION],MATCH('MSC STOCK'!I15,Table1[LOCATION],0)),"")</f>
        <v/>
      </c>
      <c r="D15" s="96" t="str">
        <f>IFERROR(INDEX(Table1[PART NUMBER],MATCH('MSC STOCK'!I15,Table1[LOCATION],0)),"")</f>
        <v/>
      </c>
      <c r="E15" s="97" t="str">
        <f>IFERROR(INDEX(Table1[UNIT COST],MATCH('MSC STOCK'!I15,Table1[LOCATION],0)),"")</f>
        <v/>
      </c>
      <c r="F15" s="98" t="str">
        <f t="shared" si="0"/>
        <v/>
      </c>
      <c r="G15" s="99"/>
      <c r="H15" s="99"/>
      <c r="I15" s="100"/>
    </row>
    <row r="16" spans="1:9" s="91" customFormat="1" ht="20" customHeight="1">
      <c r="A16" s="93"/>
      <c r="B16" s="94" t="str">
        <f>IFERROR(INDEX(Table1[UOM],MATCH('MSC STOCK'!I16,Table1[LOCATION],0)),"")</f>
        <v/>
      </c>
      <c r="C16" s="92" t="str">
        <f>IFERROR(INDEX(Table1[ITEM DESCRIPTION],MATCH('MSC STOCK'!I16,Table1[LOCATION],0)),"")</f>
        <v/>
      </c>
      <c r="D16" s="96" t="str">
        <f>IFERROR(INDEX(Table1[PART NUMBER],MATCH('MSC STOCK'!I16,Table1[LOCATION],0)),"")</f>
        <v/>
      </c>
      <c r="E16" s="97" t="str">
        <f>IFERROR(INDEX(Table1[UNIT COST],MATCH('MSC STOCK'!I16,Table1[LOCATION],0)),"")</f>
        <v/>
      </c>
      <c r="F16" s="98" t="str">
        <f t="shared" si="0"/>
        <v/>
      </c>
      <c r="G16" s="99"/>
      <c r="H16" s="99"/>
      <c r="I16" s="100"/>
    </row>
    <row r="17" spans="1:9" s="91" customFormat="1" ht="20" customHeight="1">
      <c r="A17" s="93"/>
      <c r="B17" s="94" t="str">
        <f>IFERROR(INDEX(Table1[UOM],MATCH('MSC STOCK'!I17,Table1[LOCATION],0)),"")</f>
        <v/>
      </c>
      <c r="C17" s="92" t="str">
        <f>IFERROR(INDEX(Table1[ITEM DESCRIPTION],MATCH('MSC STOCK'!I17,Table1[LOCATION],0)),"")</f>
        <v/>
      </c>
      <c r="D17" s="96" t="str">
        <f>IFERROR(INDEX(Table1[PART NUMBER],MATCH('MSC STOCK'!I17,Table1[LOCATION],0)),"")</f>
        <v/>
      </c>
      <c r="E17" s="97" t="str">
        <f>IFERROR(INDEX(Table1[UNIT COST],MATCH('MSC STOCK'!I17,Table1[LOCATION],0)),"")</f>
        <v/>
      </c>
      <c r="F17" s="98" t="str">
        <f t="shared" si="0"/>
        <v/>
      </c>
      <c r="G17" s="99"/>
      <c r="H17" s="99"/>
      <c r="I17" s="100"/>
    </row>
    <row r="18" spans="1:9" s="91" customFormat="1" ht="20" customHeight="1">
      <c r="A18" s="93"/>
      <c r="B18" s="94" t="str">
        <f>IFERROR(INDEX(Table1[UOM],MATCH('MSC STOCK'!I18,Table1[LOCATION],0)),"")</f>
        <v/>
      </c>
      <c r="C18" s="92" t="str">
        <f>IFERROR(INDEX(Table1[ITEM DESCRIPTION],MATCH('MSC STOCK'!I18,Table1[LOCATION],0)),"")</f>
        <v/>
      </c>
      <c r="D18" s="96" t="str">
        <f>IFERROR(INDEX(Table1[PART NUMBER],MATCH('MSC STOCK'!I18,Table1[LOCATION],0)),"")</f>
        <v/>
      </c>
      <c r="E18" s="97" t="str">
        <f>IFERROR(INDEX(Table1[UNIT COST],MATCH('MSC STOCK'!I18,Table1[LOCATION],0)),"")</f>
        <v/>
      </c>
      <c r="F18" s="98" t="str">
        <f t="shared" si="0"/>
        <v/>
      </c>
      <c r="G18" s="99"/>
      <c r="H18" s="99"/>
      <c r="I18" s="100"/>
    </row>
    <row r="19" spans="1:9" s="91" customFormat="1" ht="20" customHeight="1">
      <c r="A19" s="93"/>
      <c r="B19" s="94" t="str">
        <f>IFERROR(INDEX(Table1[UOM],MATCH('MSC STOCK'!I19,Table1[LOCATION],0)),"")</f>
        <v/>
      </c>
      <c r="C19" s="92" t="str">
        <f>IFERROR(INDEX(Table1[ITEM DESCRIPTION],MATCH('MSC STOCK'!I19,Table1[LOCATION],0)),"")</f>
        <v/>
      </c>
      <c r="D19" s="96" t="str">
        <f>IFERROR(INDEX(Table1[PART NUMBER],MATCH('MSC STOCK'!I19,Table1[LOCATION],0)),"")</f>
        <v/>
      </c>
      <c r="E19" s="97" t="str">
        <f>IFERROR(INDEX(Table1[UNIT COST],MATCH('MSC STOCK'!I19,Table1[LOCATION],0)),"")</f>
        <v/>
      </c>
      <c r="F19" s="98" t="str">
        <f t="shared" si="0"/>
        <v/>
      </c>
      <c r="G19" s="99"/>
      <c r="H19" s="99"/>
      <c r="I19" s="100"/>
    </row>
    <row r="20" spans="1:9" s="91" customFormat="1" ht="20" customHeight="1">
      <c r="A20" s="93"/>
      <c r="B20" s="94" t="str">
        <f>IFERROR(INDEX(Table1[UOM],MATCH('MSC STOCK'!I20,Table1[LOCATION],0)),"")</f>
        <v/>
      </c>
      <c r="C20" s="92" t="str">
        <f>IFERROR(INDEX(Table1[ITEM DESCRIPTION],MATCH('MSC STOCK'!I20,Table1[LOCATION],0)),"")</f>
        <v/>
      </c>
      <c r="D20" s="96" t="str">
        <f>IFERROR(INDEX(Table1[PART NUMBER],MATCH('MSC STOCK'!I20,Table1[LOCATION],0)),"")</f>
        <v/>
      </c>
      <c r="E20" s="97" t="str">
        <f>IFERROR(INDEX(Table1[UNIT COST],MATCH('MSC STOCK'!I20,Table1[LOCATION],0)),"")</f>
        <v/>
      </c>
      <c r="F20" s="98" t="str">
        <f t="shared" si="0"/>
        <v/>
      </c>
      <c r="G20" s="99"/>
      <c r="H20" s="99"/>
      <c r="I20" s="100"/>
    </row>
    <row r="21" spans="1:9" s="91" customFormat="1" ht="20" customHeight="1">
      <c r="A21" s="93"/>
      <c r="B21" s="94" t="str">
        <f>IFERROR(INDEX(Table1[UOM],MATCH('MSC STOCK'!I21,Table1[LOCATION],0)),"")</f>
        <v/>
      </c>
      <c r="C21" s="95" t="str">
        <f>IFERROR(INDEX(Table1[ITEM DESCRIPTION],MATCH('MSC STOCK'!I21,Table1[LOCATION],0)),"")</f>
        <v/>
      </c>
      <c r="D21" s="96" t="str">
        <f>IFERROR(INDEX(Table1[PART NUMBER],MATCH('MSC STOCK'!I21,Table1[LOCATION],0)),"")</f>
        <v/>
      </c>
      <c r="E21" s="97" t="str">
        <f>IFERROR(INDEX(Table1[UNIT COST],MATCH('MSC STOCK'!I21,Table1[LOCATION],0)),"")</f>
        <v/>
      </c>
      <c r="F21" s="98" t="str">
        <f t="shared" si="0"/>
        <v/>
      </c>
      <c r="G21" s="99"/>
      <c r="H21" s="99"/>
      <c r="I21" s="100"/>
    </row>
    <row r="22" spans="1:9" s="91" customFormat="1" ht="20" customHeight="1">
      <c r="A22" s="93"/>
      <c r="B22" s="94" t="str">
        <f>IFERROR(INDEX(Table1[UOM],MATCH('MSC STOCK'!I22,Table1[LOCATION],0)),"")</f>
        <v/>
      </c>
      <c r="C22" s="95" t="str">
        <f>IFERROR(INDEX(Table1[ITEM DESCRIPTION],MATCH('MSC STOCK'!I22,Table1[LOCATION],0)),"")</f>
        <v/>
      </c>
      <c r="D22" s="96" t="str">
        <f>IFERROR(INDEX(Table1[PART NUMBER],MATCH('MSC STOCK'!I22,Table1[LOCATION],0)),"")</f>
        <v/>
      </c>
      <c r="E22" s="97" t="str">
        <f>IFERROR(INDEX(Table1[UNIT COST],MATCH('MSC STOCK'!I22,Table1[LOCATION],0)),"")</f>
        <v/>
      </c>
      <c r="F22" s="98" t="str">
        <f t="shared" si="0"/>
        <v/>
      </c>
      <c r="G22" s="99"/>
      <c r="H22" s="99"/>
      <c r="I22" s="100"/>
    </row>
    <row r="23" spans="1:9" s="91" customFormat="1" ht="20" customHeight="1">
      <c r="A23" s="101"/>
      <c r="B23" s="94" t="str">
        <f>IFERROR(INDEX(Table1[UOM],MATCH('MSC STOCK'!I23,Table1[LOCATION],0)),"")</f>
        <v/>
      </c>
      <c r="C23" s="95" t="str">
        <f>IFERROR(INDEX(Table1[ITEM DESCRIPTION],MATCH('MSC STOCK'!I23,Table1[LOCATION],0)),"")</f>
        <v/>
      </c>
      <c r="D23" s="96" t="str">
        <f>IFERROR(INDEX(Table1[PART NUMBER],MATCH('MSC STOCK'!I23,Table1[LOCATION],0)),"")</f>
        <v/>
      </c>
      <c r="E23" s="97" t="str">
        <f>IFERROR(INDEX(Table1[UNIT COST],MATCH('MSC STOCK'!I23,Table1[LOCATION],0)),"")</f>
        <v/>
      </c>
      <c r="F23" s="98" t="str">
        <f t="shared" si="0"/>
        <v/>
      </c>
      <c r="G23" s="102"/>
      <c r="H23" s="102"/>
      <c r="I23" s="100"/>
    </row>
    <row r="24" spans="1:9" s="91" customFormat="1" ht="20" customHeight="1">
      <c r="A24" s="103"/>
      <c r="B24" s="94" t="str">
        <f>IFERROR(INDEX(Table1[UOM],MATCH('MSC STOCK'!I24,Table1[LOCATION],0)),"")</f>
        <v/>
      </c>
      <c r="C24" s="95" t="str">
        <f>IFERROR(INDEX(Table1[ITEM DESCRIPTION],MATCH('MSC STOCK'!I24,Table1[LOCATION],0)),"")</f>
        <v/>
      </c>
      <c r="D24" s="96" t="str">
        <f>IFERROR(INDEX(Table1[PART NUMBER],MATCH('MSC STOCK'!I24,Table1[LOCATION],0)),"")</f>
        <v/>
      </c>
      <c r="E24" s="97" t="str">
        <f>IFERROR(INDEX(Table1[UNIT COST],MATCH('MSC STOCK'!I24,Table1[LOCATION],0)),"")</f>
        <v/>
      </c>
      <c r="F24" s="98" t="str">
        <f t="shared" si="0"/>
        <v/>
      </c>
      <c r="G24" s="104"/>
      <c r="H24" s="104"/>
      <c r="I24" s="100"/>
    </row>
    <row r="25" spans="1:9" s="91" customFormat="1" ht="20" customHeight="1">
      <c r="A25" s="103"/>
      <c r="B25" s="94" t="str">
        <f>IFERROR(INDEX(Table1[UOM],MATCH('MSC STOCK'!I25,Table1[LOCATION],0)),"")</f>
        <v/>
      </c>
      <c r="C25" s="95" t="str">
        <f>IFERROR(INDEX(Table1[ITEM DESCRIPTION],MATCH('MSC STOCK'!I25,Table1[LOCATION],0)),"")</f>
        <v/>
      </c>
      <c r="D25" s="96" t="str">
        <f>IFERROR(INDEX(Table1[PART NUMBER],MATCH('MSC STOCK'!I25,Table1[LOCATION],0)),"")</f>
        <v/>
      </c>
      <c r="E25" s="97" t="str">
        <f>IFERROR(INDEX(Table1[UNIT COST],MATCH('MSC STOCK'!I25,Table1[LOCATION],0)),"")</f>
        <v/>
      </c>
      <c r="F25" s="98" t="str">
        <f t="shared" si="0"/>
        <v/>
      </c>
      <c r="G25" s="104"/>
      <c r="H25" s="104"/>
      <c r="I25" s="100"/>
    </row>
    <row r="26" spans="1:9" s="91" customFormat="1" ht="20" customHeight="1">
      <c r="A26" s="103"/>
      <c r="B26" s="94" t="str">
        <f>IFERROR(INDEX(Table1[UOM],MATCH('MSC STOCK'!I26,Table1[LOCATION],0)),"")</f>
        <v/>
      </c>
      <c r="C26" s="95" t="str">
        <f>IFERROR(INDEX(Table1[ITEM DESCRIPTION],MATCH('MSC STOCK'!I26,Table1[LOCATION],0)),"")</f>
        <v/>
      </c>
      <c r="D26" s="96" t="str">
        <f>IFERROR(INDEX(Table1[PART NUMBER],MATCH('MSC STOCK'!I26,Table1[LOCATION],0)),"")</f>
        <v/>
      </c>
      <c r="E26" s="97" t="str">
        <f>IFERROR(INDEX(Table1[UNIT COST],MATCH('MSC STOCK'!I26,Table1[LOCATION],0)),"")</f>
        <v/>
      </c>
      <c r="F26" s="98" t="str">
        <f t="shared" si="0"/>
        <v/>
      </c>
      <c r="G26" s="104"/>
      <c r="H26" s="104"/>
      <c r="I26" s="100"/>
    </row>
    <row r="27" spans="1:9" s="91" customFormat="1" ht="20" customHeight="1">
      <c r="A27" s="103"/>
      <c r="B27" s="94" t="str">
        <f>IFERROR(INDEX(Table1[UOM],MATCH('MSC STOCK'!I27,Table1[LOCATION],0)),"")</f>
        <v/>
      </c>
      <c r="C27" s="95" t="str">
        <f>IFERROR(INDEX(Table1[ITEM DESCRIPTION],MATCH('MSC STOCK'!I27,Table1[LOCATION],0)),"")</f>
        <v/>
      </c>
      <c r="D27" s="96" t="str">
        <f>IFERROR(INDEX(Table1[PART NUMBER],MATCH('MSC STOCK'!I27,Table1[LOCATION],0)),"")</f>
        <v/>
      </c>
      <c r="E27" s="97" t="str">
        <f>IFERROR(INDEX(Table1[UNIT COST],MATCH('MSC STOCK'!I27,Table1[LOCATION],0)),"")</f>
        <v/>
      </c>
      <c r="F27" s="98" t="str">
        <f t="shared" si="0"/>
        <v/>
      </c>
      <c r="G27" s="104"/>
      <c r="H27" s="104"/>
      <c r="I27" s="100"/>
    </row>
    <row r="28" spans="1:9" s="91" customFormat="1" ht="20" customHeight="1">
      <c r="A28" s="103"/>
      <c r="B28" s="94" t="str">
        <f>IFERROR(INDEX(Table1[UOM],MATCH('MSC STOCK'!I28,Table1[LOCATION],0)),"")</f>
        <v/>
      </c>
      <c r="C28" s="95" t="str">
        <f>IFERROR(INDEX(Table1[ITEM DESCRIPTION],MATCH('MSC STOCK'!I28,Table1[LOCATION],0)),"")</f>
        <v/>
      </c>
      <c r="D28" s="96" t="str">
        <f>IFERROR(INDEX(Table1[PART NUMBER],MATCH('MSC STOCK'!I28,Table1[LOCATION],0)),"")</f>
        <v/>
      </c>
      <c r="E28" s="97" t="str">
        <f>IFERROR(INDEX(Table1[UNIT COST],MATCH('MSC STOCK'!I28,Table1[LOCATION],0)),"")</f>
        <v/>
      </c>
      <c r="F28" s="98" t="str">
        <f t="shared" si="0"/>
        <v/>
      </c>
      <c r="G28" s="104"/>
      <c r="H28" s="104"/>
      <c r="I28" s="100"/>
    </row>
    <row r="29" spans="1:9" s="91" customFormat="1" ht="20" customHeight="1">
      <c r="A29" s="101"/>
      <c r="B29" s="94" t="str">
        <f>IFERROR(INDEX(Table1[UOM],MATCH('MSC STOCK'!I29,Table1[LOCATION],0)),"")</f>
        <v/>
      </c>
      <c r="C29" s="95" t="str">
        <f>IFERROR(INDEX(Table1[ITEM DESCRIPTION],MATCH('MSC STOCK'!I29,Table1[LOCATION],0)),"")</f>
        <v/>
      </c>
      <c r="D29" s="96" t="str">
        <f>IFERROR(INDEX(Table1[PART NUMBER],MATCH('MSC STOCK'!I29,Table1[LOCATION],0)),"")</f>
        <v/>
      </c>
      <c r="E29" s="97" t="str">
        <f>IFERROR(INDEX(Table1[UNIT COST],MATCH('MSC STOCK'!I29,Table1[LOCATION],0)),"")</f>
        <v/>
      </c>
      <c r="F29" s="98" t="str">
        <f t="shared" si="0"/>
        <v/>
      </c>
      <c r="G29" s="105"/>
      <c r="H29" s="105"/>
      <c r="I29" s="100"/>
    </row>
    <row r="30" spans="1:9" s="91" customFormat="1" ht="20" customHeight="1">
      <c r="A30" s="101"/>
      <c r="B30" s="94" t="str">
        <f>IFERROR(INDEX(Table1[UOM],MATCH('MSC STOCK'!I30,Table1[LOCATION],0)),"")</f>
        <v/>
      </c>
      <c r="C30" s="95" t="str">
        <f>IFERROR(INDEX(Table1[ITEM DESCRIPTION],MATCH('MSC STOCK'!I30,Table1[LOCATION],0)),"")</f>
        <v/>
      </c>
      <c r="D30" s="96" t="str">
        <f>IFERROR(INDEX(Table1[PART NUMBER],MATCH('MSC STOCK'!I30,Table1[LOCATION],0)),"")</f>
        <v/>
      </c>
      <c r="E30" s="97" t="str">
        <f>IFERROR(INDEX(Table1[UNIT COST],MATCH('MSC STOCK'!I30,Table1[LOCATION],0)),"")</f>
        <v/>
      </c>
      <c r="F30" s="98" t="str">
        <f t="shared" si="0"/>
        <v/>
      </c>
      <c r="G30" s="105"/>
      <c r="H30" s="102"/>
      <c r="I30" s="100"/>
    </row>
    <row r="31" spans="1:9" s="91" customFormat="1" ht="20" customHeight="1">
      <c r="A31" s="103"/>
      <c r="B31" s="94" t="str">
        <f>IFERROR(INDEX(Table1[UOM],MATCH('MSC STOCK'!I31,Table1[LOCATION],0)),"")</f>
        <v/>
      </c>
      <c r="C31" s="95" t="str">
        <f>IFERROR(INDEX(Table1[ITEM DESCRIPTION],MATCH('MSC STOCK'!I31,Table1[LOCATION],0)),"")</f>
        <v/>
      </c>
      <c r="D31" s="96" t="str">
        <f>IFERROR(INDEX(Table1[PART NUMBER],MATCH('MSC STOCK'!I31,Table1[LOCATION],0)),"")</f>
        <v/>
      </c>
      <c r="E31" s="97" t="str">
        <f>IFERROR(INDEX(Table1[UNIT COST],MATCH('MSC STOCK'!I31,Table1[LOCATION],0)),"")</f>
        <v/>
      </c>
      <c r="F31" s="98" t="str">
        <f t="shared" si="0"/>
        <v/>
      </c>
      <c r="G31" s="104"/>
      <c r="H31" s="104"/>
      <c r="I31" s="100"/>
    </row>
    <row r="32" spans="1:9" s="91" customFormat="1" ht="20" customHeight="1">
      <c r="A32" s="103"/>
      <c r="B32" s="94" t="str">
        <f>IFERROR(INDEX(Table1[UOM],MATCH('MSC STOCK'!I32,Table1[LOCATION],0)),"")</f>
        <v/>
      </c>
      <c r="C32" s="95" t="str">
        <f>IFERROR(INDEX(Table1[ITEM DESCRIPTION],MATCH('MSC STOCK'!I32,Table1[LOCATION],0)),"")</f>
        <v/>
      </c>
      <c r="D32" s="96" t="str">
        <f>IFERROR(INDEX(Table1[PART NUMBER],MATCH('MSC STOCK'!I32,Table1[LOCATION],0)),"")</f>
        <v/>
      </c>
      <c r="E32" s="97" t="str">
        <f>IFERROR(INDEX(Table1[UNIT COST],MATCH('MSC STOCK'!I32,Table1[LOCATION],0)),"")</f>
        <v/>
      </c>
      <c r="F32" s="98" t="str">
        <f t="shared" si="0"/>
        <v/>
      </c>
      <c r="G32" s="104"/>
      <c r="H32" s="104"/>
      <c r="I32" s="100"/>
    </row>
    <row r="33" spans="1:9" s="91" customFormat="1" ht="20" customHeight="1">
      <c r="A33" s="103"/>
      <c r="B33" s="94" t="str">
        <f>IFERROR(INDEX(Table1[UOM],MATCH('MSC STOCK'!I33,Table1[LOCATION],0)),"")</f>
        <v/>
      </c>
      <c r="C33" s="95" t="str">
        <f>IFERROR(INDEX(Table1[ITEM DESCRIPTION],MATCH('MSC STOCK'!I33,Table1[LOCATION],0)),"")</f>
        <v/>
      </c>
      <c r="D33" s="96" t="str">
        <f>IFERROR(INDEX(Table1[PART NUMBER],MATCH('MSC STOCK'!I33,Table1[LOCATION],0)),"")</f>
        <v/>
      </c>
      <c r="E33" s="97" t="str">
        <f>IFERROR(INDEX(Table1[UNIT COST],MATCH('MSC STOCK'!I33,Table1[LOCATION],0)),"")</f>
        <v/>
      </c>
      <c r="F33" s="98" t="str">
        <f t="shared" si="0"/>
        <v/>
      </c>
      <c r="G33" s="104"/>
      <c r="H33" s="104"/>
      <c r="I33" s="100"/>
    </row>
    <row r="34" spans="1:9" s="91" customFormat="1" ht="20" customHeight="1">
      <c r="A34" s="103"/>
      <c r="B34" s="94" t="str">
        <f>IFERROR(INDEX(Table1[UOM],MATCH('MSC STOCK'!I34,Table1[LOCATION],0)),"")</f>
        <v/>
      </c>
      <c r="C34" s="95" t="str">
        <f>IFERROR(INDEX(Table1[ITEM DESCRIPTION],MATCH('MSC STOCK'!I34,Table1[LOCATION],0)),"")</f>
        <v/>
      </c>
      <c r="D34" s="96" t="str">
        <f>IFERROR(INDEX(Table1[PART NUMBER],MATCH('MSC STOCK'!I34,Table1[LOCATION],0)),"")</f>
        <v/>
      </c>
      <c r="E34" s="97" t="str">
        <f>IFERROR(INDEX(Table1[UNIT COST],MATCH('MSC STOCK'!I34,Table1[LOCATION],0)),"")</f>
        <v/>
      </c>
      <c r="F34" s="98" t="str">
        <f t="shared" si="0"/>
        <v/>
      </c>
      <c r="G34" s="104"/>
      <c r="H34" s="104"/>
      <c r="I34" s="100"/>
    </row>
    <row r="35" spans="1:9" s="91" customFormat="1" ht="20" customHeight="1">
      <c r="A35" s="103"/>
      <c r="B35" s="94" t="str">
        <f>IFERROR(INDEX(Table1[UOM],MATCH('MSC STOCK'!I35,Table1[LOCATION],0)),"")</f>
        <v/>
      </c>
      <c r="C35" s="95" t="str">
        <f>IFERROR(INDEX(Table1[ITEM DESCRIPTION],MATCH('MSC STOCK'!I35,Table1[LOCATION],0)),"")</f>
        <v/>
      </c>
      <c r="D35" s="96" t="str">
        <f>IFERROR(INDEX(Table1[PART NUMBER],MATCH('MSC STOCK'!I35,Table1[LOCATION],0)),"")</f>
        <v/>
      </c>
      <c r="E35" s="97" t="str">
        <f>IFERROR(INDEX(Table1[UNIT COST],MATCH('MSC STOCK'!I35,Table1[LOCATION],0)),"")</f>
        <v/>
      </c>
      <c r="F35" s="98" t="str">
        <f t="shared" si="0"/>
        <v/>
      </c>
      <c r="G35" s="104"/>
      <c r="H35" s="104"/>
      <c r="I35" s="100"/>
    </row>
    <row r="36" spans="1:9" s="91" customFormat="1" ht="20" customHeight="1">
      <c r="A36" s="101"/>
      <c r="B36" s="94" t="str">
        <f>IFERROR(INDEX(Table1[UOM],MATCH('MSC STOCK'!I36,Table1[LOCATION],0)),"")</f>
        <v/>
      </c>
      <c r="C36" s="95" t="str">
        <f>IFERROR(INDEX(Table1[ITEM DESCRIPTION],MATCH('MSC STOCK'!I36,Table1[LOCATION],0)),"")</f>
        <v/>
      </c>
      <c r="D36" s="96" t="str">
        <f>IFERROR(INDEX(Table1[PART NUMBER],MATCH('MSC STOCK'!I36,Table1[LOCATION],0)),"")</f>
        <v/>
      </c>
      <c r="E36" s="97" t="str">
        <f>IFERROR(INDEX(Table1[UNIT COST],MATCH('MSC STOCK'!I36,Table1[LOCATION],0)),"")</f>
        <v/>
      </c>
      <c r="F36" s="98" t="str">
        <f t="shared" si="0"/>
        <v/>
      </c>
      <c r="G36" s="105"/>
      <c r="H36" s="105"/>
      <c r="I36" s="100"/>
    </row>
    <row r="37" spans="1:9" s="91" customFormat="1" ht="20" customHeight="1">
      <c r="A37" s="106"/>
      <c r="B37" s="107" t="str">
        <f>IFERROR(INDEX(Table1[UOM],MATCH('MSC STOCK'!I37,Table1[LOCATION],0)),"")</f>
        <v/>
      </c>
      <c r="C37" s="108" t="str">
        <f>IFERROR(INDEX(Table1[ITEM DESCRIPTION],MATCH('MSC STOCK'!I37,Table1[LOCATION],0)),"")</f>
        <v/>
      </c>
      <c r="D37" s="109" t="str">
        <f>IFERROR(INDEX(Table1[PART NUMBER],MATCH('MSC STOCK'!I37,Table1[LOCATION],0)),"")</f>
        <v/>
      </c>
      <c r="E37" s="110" t="str">
        <f>IFERROR(INDEX(Table1[UNIT COST],MATCH('MSC STOCK'!I37,Table1[LOCATION],0)),"")</f>
        <v/>
      </c>
      <c r="F37" s="111" t="str">
        <f t="shared" si="0"/>
        <v/>
      </c>
      <c r="G37" s="112"/>
      <c r="H37" s="112"/>
      <c r="I37" s="113"/>
    </row>
    <row r="38" spans="1:9" s="91" customFormat="1" ht="20" customHeight="1">
      <c r="A38" s="114"/>
      <c r="B38" s="107" t="str">
        <f>IFERROR(INDEX(Table1[UOM],MATCH('MSC STOCK'!I38,Table1[LOCATION],0)),"")</f>
        <v/>
      </c>
      <c r="C38" s="108" t="str">
        <f>IFERROR(INDEX(Table1[ITEM DESCRIPTION],MATCH('MSC STOCK'!I38,Table1[LOCATION],0)),"")</f>
        <v/>
      </c>
      <c r="D38" s="109" t="str">
        <f>IFERROR(INDEX(Table1[PART NUMBER],MATCH('MSC STOCK'!I38,Table1[LOCATION],0)),"")</f>
        <v/>
      </c>
      <c r="E38" s="110" t="str">
        <f>IFERROR(INDEX(Table1[UNIT COST],MATCH('MSC STOCK'!I38,Table1[LOCATION],0)),"")</f>
        <v/>
      </c>
      <c r="F38" s="111" t="str">
        <f t="shared" ref="F38:F44" si="1">IFERROR(A38*E38,"")</f>
        <v/>
      </c>
      <c r="G38" s="115"/>
      <c r="H38" s="115"/>
      <c r="I38" s="116"/>
    </row>
    <row r="39" spans="1:9" s="91" customFormat="1" ht="20">
      <c r="A39" s="114"/>
      <c r="B39" s="107" t="str">
        <f>IFERROR(INDEX(Table1[UOM],MATCH('MSC STOCK'!I39,Table1[LOCATION],0)),"")</f>
        <v/>
      </c>
      <c r="C39" s="108" t="str">
        <f>IFERROR(INDEX(Table1[ITEM DESCRIPTION],MATCH('MSC STOCK'!I39,Table1[LOCATION],0)),"")</f>
        <v/>
      </c>
      <c r="D39" s="109" t="str">
        <f>IFERROR(INDEX(Table1[PART NUMBER],MATCH('MSC STOCK'!I39,Table1[LOCATION],0)),"")</f>
        <v/>
      </c>
      <c r="E39" s="110" t="str">
        <f>IFERROR(INDEX(Table1[UNIT COST],MATCH('MSC STOCK'!I39,Table1[LOCATION],0)),"")</f>
        <v/>
      </c>
      <c r="F39" s="111" t="str">
        <f t="shared" si="1"/>
        <v/>
      </c>
      <c r="G39" s="115"/>
      <c r="H39" s="115"/>
      <c r="I39" s="116"/>
    </row>
    <row r="40" spans="1:9" s="91" customFormat="1" ht="20">
      <c r="A40" s="114"/>
      <c r="B40" s="107" t="str">
        <f>IFERROR(INDEX(Table1[UOM],MATCH('MSC STOCK'!I40,Table1[LOCATION],0)),"")</f>
        <v/>
      </c>
      <c r="C40" s="108" t="str">
        <f>IFERROR(INDEX(Table1[ITEM DESCRIPTION],MATCH('MSC STOCK'!I40,Table1[LOCATION],0)),"")</f>
        <v/>
      </c>
      <c r="D40" s="109" t="str">
        <f>IFERROR(INDEX(Table1[PART NUMBER],MATCH('MSC STOCK'!I40,Table1[LOCATION],0)),"")</f>
        <v/>
      </c>
      <c r="E40" s="110" t="str">
        <f>IFERROR(INDEX(Table1[UNIT COST],MATCH('MSC STOCK'!I40,Table1[LOCATION],0)),"")</f>
        <v/>
      </c>
      <c r="F40" s="111" t="str">
        <f t="shared" si="1"/>
        <v/>
      </c>
      <c r="G40" s="115"/>
      <c r="H40" s="115"/>
      <c r="I40" s="116"/>
    </row>
    <row r="41" spans="1:9" s="91" customFormat="1" ht="20">
      <c r="A41" s="114"/>
      <c r="B41" s="107" t="str">
        <f>IFERROR(INDEX(Table1[UOM],MATCH('MSC STOCK'!I41,Table1[LOCATION],0)),"")</f>
        <v/>
      </c>
      <c r="C41" s="108" t="str">
        <f>IFERROR(INDEX(Table1[ITEM DESCRIPTION],MATCH('MSC STOCK'!I41,Table1[LOCATION],0)),"")</f>
        <v/>
      </c>
      <c r="D41" s="109" t="str">
        <f>IFERROR(INDEX(Table1[PART NUMBER],MATCH('MSC STOCK'!I41,Table1[LOCATION],0)),"")</f>
        <v/>
      </c>
      <c r="E41" s="110" t="str">
        <f>IFERROR(INDEX(Table1[UNIT COST],MATCH('MSC STOCK'!I41,Table1[LOCATION],0)),"")</f>
        <v/>
      </c>
      <c r="F41" s="111" t="str">
        <f t="shared" si="1"/>
        <v/>
      </c>
      <c r="G41" s="115"/>
      <c r="H41" s="115"/>
      <c r="I41" s="116"/>
    </row>
    <row r="42" spans="1:9" s="91" customFormat="1" ht="20">
      <c r="A42" s="114"/>
      <c r="B42" s="107" t="str">
        <f>IFERROR(INDEX(Table1[UOM],MATCH('MSC STOCK'!I42,Table1[LOCATION],0)),"")</f>
        <v/>
      </c>
      <c r="C42" s="108" t="str">
        <f>IFERROR(INDEX(Table1[ITEM DESCRIPTION],MATCH('MSC STOCK'!I42,Table1[LOCATION],0)),"")</f>
        <v/>
      </c>
      <c r="D42" s="109" t="str">
        <f>IFERROR(INDEX(Table1[PART NUMBER],MATCH('MSC STOCK'!I42,Table1[LOCATION],0)),"")</f>
        <v/>
      </c>
      <c r="E42" s="110" t="str">
        <f>IFERROR(INDEX(Table1[UNIT COST],MATCH('MSC STOCK'!I42,Table1[LOCATION],0)),"")</f>
        <v/>
      </c>
      <c r="F42" s="111" t="str">
        <f t="shared" si="1"/>
        <v/>
      </c>
      <c r="G42" s="115"/>
      <c r="H42" s="115"/>
      <c r="I42" s="116"/>
    </row>
    <row r="43" spans="1:9" s="91" customFormat="1" ht="20">
      <c r="A43" s="114"/>
      <c r="B43" s="107" t="str">
        <f>IFERROR(INDEX(Table1[UOM],MATCH('MSC STOCK'!I43,Table1[LOCATION],0)),"")</f>
        <v/>
      </c>
      <c r="C43" s="108" t="str">
        <f>IFERROR(INDEX(Table1[ITEM DESCRIPTION],MATCH('MSC STOCK'!I43,Table1[LOCATION],0)),"")</f>
        <v/>
      </c>
      <c r="D43" s="109" t="str">
        <f>IFERROR(INDEX(Table1[PART NUMBER],MATCH('MSC STOCK'!I43,Table1[LOCATION],0)),"")</f>
        <v/>
      </c>
      <c r="E43" s="110" t="str">
        <f>IFERROR(INDEX(Table1[UNIT COST],MATCH('MSC STOCK'!I43,Table1[LOCATION],0)),"")</f>
        <v/>
      </c>
      <c r="F43" s="111" t="str">
        <f t="shared" si="1"/>
        <v/>
      </c>
      <c r="G43" s="115"/>
      <c r="H43" s="115"/>
      <c r="I43" s="116"/>
    </row>
    <row r="44" spans="1:9" s="91" customFormat="1" ht="20">
      <c r="A44" s="114"/>
      <c r="B44" s="107" t="str">
        <f>IFERROR(INDEX(Table1[UOM],MATCH('MSC STOCK'!I44,Table1[LOCATION],0)),"")</f>
        <v/>
      </c>
      <c r="C44" s="108" t="str">
        <f>IFERROR(INDEX(Table1[ITEM DESCRIPTION],MATCH('MSC STOCK'!I44,Table1[LOCATION],0)),"")</f>
        <v/>
      </c>
      <c r="D44" s="109" t="str">
        <f>IFERROR(INDEX(Table1[PART NUMBER],MATCH('MSC STOCK'!I44,Table1[LOCATION],0)),"")</f>
        <v/>
      </c>
      <c r="E44" s="110" t="str">
        <f>IFERROR(INDEX(Table1[UNIT COST],MATCH('MSC STOCK'!I44,Table1[LOCATION],0)),"")</f>
        <v/>
      </c>
      <c r="F44" s="111" t="str">
        <f t="shared" si="1"/>
        <v/>
      </c>
      <c r="G44" s="115"/>
      <c r="H44" s="115"/>
      <c r="I44" s="116"/>
    </row>
    <row r="45" spans="1:9">
      <c r="A45" s="79"/>
      <c r="B45" s="74"/>
      <c r="C45" s="75"/>
      <c r="D45" s="76"/>
      <c r="E45" s="77"/>
      <c r="F45" s="78"/>
      <c r="G45" s="80"/>
      <c r="H45" s="80"/>
      <c r="I45" s="81"/>
    </row>
    <row r="46" spans="1:9">
      <c r="A46" s="79"/>
      <c r="B46" s="74"/>
      <c r="C46" s="75"/>
      <c r="D46" s="76"/>
      <c r="E46" s="77"/>
      <c r="F46" s="78"/>
      <c r="G46" s="80"/>
      <c r="H46" s="80"/>
      <c r="I46" s="81"/>
    </row>
    <row r="47" spans="1:9" ht="17" thickBot="1">
      <c r="A47" s="79"/>
      <c r="B47" s="74"/>
      <c r="C47" s="75"/>
      <c r="D47" s="76"/>
      <c r="E47" s="77"/>
      <c r="F47" s="78"/>
      <c r="G47" s="80"/>
      <c r="H47" s="80"/>
      <c r="I47" s="81"/>
    </row>
    <row r="48" spans="1:9" ht="17" thickBot="1">
      <c r="A48" s="79"/>
      <c r="B48" s="74"/>
      <c r="C48" s="75"/>
      <c r="D48" s="76"/>
      <c r="E48" s="77" t="s">
        <v>705</v>
      </c>
      <c r="F48" s="82">
        <f>SUM(F7:F47)</f>
        <v>0</v>
      </c>
      <c r="G48" s="80"/>
      <c r="H48" s="80"/>
      <c r="I48" s="81"/>
    </row>
    <row r="49" spans="1:9">
      <c r="A49" s="79"/>
      <c r="B49" s="74"/>
      <c r="C49" s="75"/>
      <c r="D49" s="76"/>
      <c r="E49" s="77"/>
      <c r="F49" s="78"/>
      <c r="G49" s="80"/>
      <c r="H49" s="80"/>
      <c r="I49" s="81"/>
    </row>
    <row r="51" spans="1:9">
      <c r="A51" s="17" t="s">
        <v>657</v>
      </c>
      <c r="B51" s="15" t="s">
        <v>706</v>
      </c>
      <c r="C51" s="15"/>
      <c r="D51" s="17" t="s">
        <v>658</v>
      </c>
      <c r="E51" s="15">
        <v>93337</v>
      </c>
      <c r="F51" s="15"/>
      <c r="G51" s="15" t="s">
        <v>659</v>
      </c>
      <c r="H51" s="15"/>
      <c r="I51" s="15"/>
    </row>
    <row r="52" spans="1:9">
      <c r="A52" s="15"/>
      <c r="B52" s="15"/>
      <c r="C52" s="15"/>
      <c r="D52" s="15"/>
      <c r="E52" s="15"/>
      <c r="F52" s="15"/>
      <c r="G52" s="15"/>
      <c r="H52" s="15"/>
      <c r="I52" s="15"/>
    </row>
    <row r="53" spans="1:9">
      <c r="A53" s="17" t="s">
        <v>660</v>
      </c>
      <c r="B53" s="15"/>
      <c r="C53" s="15"/>
      <c r="D53" s="17" t="s">
        <v>661</v>
      </c>
      <c r="E53" s="15"/>
      <c r="F53" s="15"/>
      <c r="G53" s="15" t="s">
        <v>662</v>
      </c>
      <c r="H53" s="15"/>
      <c r="I53" s="15"/>
    </row>
    <row r="54" spans="1:9">
      <c r="A54" s="15"/>
      <c r="B54" s="15"/>
      <c r="C54" s="15"/>
      <c r="D54" s="15"/>
      <c r="E54" s="15"/>
      <c r="F54" s="15"/>
      <c r="G54" s="15"/>
      <c r="H54" s="15"/>
      <c r="I54" s="15"/>
    </row>
    <row r="55" spans="1:9">
      <c r="A55" s="15" t="s">
        <v>663</v>
      </c>
      <c r="B55" s="15"/>
      <c r="C55" s="15"/>
      <c r="D55" s="15" t="s">
        <v>664</v>
      </c>
      <c r="E55" s="15"/>
      <c r="F55" s="15"/>
      <c r="G55" s="15" t="s">
        <v>665</v>
      </c>
      <c r="H55" s="18"/>
      <c r="I55" s="15"/>
    </row>
  </sheetData>
  <sheetProtection algorithmName="SHA-512" hashValue="cmgP8Qa2Qn8NLMlXKPt+vtnqjngGs/O7w2fdGjZgvfQskSAHZOJ8fhaugoSLD1eEvBa0tvq5TSy34jnh7nw8eA==" saltValue="8VpV0c4YQWbF7aeFFW/log==" spinCount="100000" sheet="1" objects="1" scenarios="1"/>
  <mergeCells count="1">
    <mergeCell ref="A1:I1"/>
  </mergeCells>
  <pageMargins left="0.7" right="0.7" top="0.75" bottom="0.75" header="0.3" footer="0.3"/>
  <pageSetup scale="44" pageOrder="overThenDown" orientation="landscape" blackAndWhite="1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 DATA</vt:lpstr>
      <vt:lpstr>CUSTODIAL</vt:lpstr>
      <vt:lpstr>MSC DATA </vt:lpstr>
      <vt:lpstr>MSC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Romero Godoy, Rosemary Ingrid (UMSL-Student)</cp:lastModifiedBy>
  <cp:lastPrinted>2019-09-09T13:55:24Z</cp:lastPrinted>
  <dcterms:created xsi:type="dcterms:W3CDTF">2019-07-23T14:38:57Z</dcterms:created>
  <dcterms:modified xsi:type="dcterms:W3CDTF">2019-09-24T22:38:38Z</dcterms:modified>
</cp:coreProperties>
</file>