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d21644199148798/Desktop/BUSA 4131/"/>
    </mc:Choice>
  </mc:AlternateContent>
  <xr:revisionPtr revIDLastSave="28" documentId="13_ncr:1_{B756BDD5-78C4-49D2-96AE-06825AF839F5}" xr6:coauthVersionLast="47" xr6:coauthVersionMax="47" xr10:uidLastSave="{24DC5D00-85AF-4910-82E1-0784FC263C23}"/>
  <bookViews>
    <workbookView xWindow="-108" yWindow="-108" windowWidth="23256" windowHeight="12456" activeTab="4" xr2:uid="{00000000-000D-0000-FFFF-FFFF00000000}"/>
  </bookViews>
  <sheets>
    <sheet name="Overview" sheetId="13" r:id="rId1"/>
    <sheet name="a.1" sheetId="3" r:id="rId2"/>
    <sheet name="a.2" sheetId="14" r:id="rId3"/>
    <sheet name="a.3" sheetId="16" r:id="rId4"/>
    <sheet name="a.4" sheetId="17" r:id="rId5"/>
    <sheet name="a.5" sheetId="18" r:id="rId6"/>
    <sheet name="b.1. - b.3." sheetId="19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_123Graph_A" hidden="1">[1]Intro!$M$26:$M$66</definedName>
    <definedName name="__123Graph_AFNTPOP" hidden="1">[1]Intro!$O$86:$O$126</definedName>
    <definedName name="__123Graph_AFNTQUE" hidden="1">[1]Intro!$AJ$65:$AJ$105</definedName>
    <definedName name="__123Graph_AMMS" hidden="1">[1]Intro!$M$26:$M$66</definedName>
    <definedName name="__123Graph_X" hidden="1">[1]Intro!$K$26:$K$66</definedName>
    <definedName name="__123Graph_XFNTPOP" hidden="1">[1]Intro!$M$86:$M$126</definedName>
    <definedName name="__123Graph_XFNTQUE" hidden="1">[1]Intro!$AI$65:$AI$105</definedName>
    <definedName name="__123Graph_XMMS" hidden="1">[1]Intro!$K$26:$K$66</definedName>
    <definedName name="_SD1">[2]Example!$C$6</definedName>
    <definedName name="_SD2">[2]Example!$D$6</definedName>
    <definedName name="_SD3">[2]Example!$E$6</definedName>
    <definedName name="a">#REF!</definedName>
    <definedName name="ActualCapacity">'[3]7.S3 Warehouse Location'!$M$24:$M$26</definedName>
    <definedName name="ActualForecast" localSheetId="1">a.1!$G$6:$G$70</definedName>
    <definedName name="ActualForecast" localSheetId="2">a.2!$G$6:$G$70</definedName>
    <definedName name="ActualForecast" localSheetId="3">a.3!$G$6:$G$70</definedName>
    <definedName name="ActualForecast" localSheetId="4">a.4!$G$6:$G$70</definedName>
    <definedName name="ActualForecast" localSheetId="5">a.5!$G$6:$G$70</definedName>
    <definedName name="ActualForecast" localSheetId="6">'b.1. - b.3.'!$G$6:$G$70</definedName>
    <definedName name="ActualForecast">#REF!</definedName>
    <definedName name="Alpha">#REF!</definedName>
    <definedName name="anscount" hidden="1">1</definedName>
    <definedName name="Available">'[4]Case 5-3a'!$G$39:$G$41</definedName>
    <definedName name="b">#REF!</definedName>
    <definedName name="BarnHouseLimits">'[4]Case 5-3a'!$B$30:$C$30</definedName>
    <definedName name="Covar12">[2]Example!$D$9</definedName>
    <definedName name="Covar13">[2]Example!$E$9</definedName>
    <definedName name="Covar23">[2]Example!$E$10</definedName>
    <definedName name="DependentVariable">#REF!</definedName>
    <definedName name="Estimate">#REF!</definedName>
    <definedName name="EstimationError">#REF!</definedName>
    <definedName name="FixedCost">'[3]7.S3 Warehouse Location'!$J$18:$J$20</definedName>
    <definedName name="ForecastingError" localSheetId="1">a.1!$H$6:$H$70</definedName>
    <definedName name="ForecastingError" localSheetId="2">a.2!$H$6:$H$70</definedName>
    <definedName name="ForecastingError" localSheetId="3">a.3!$H$6:$H$70</definedName>
    <definedName name="ForecastingError" localSheetId="4">a.4!$H$6:$H$70</definedName>
    <definedName name="ForecastingError" localSheetId="5">a.5!$H$6:$H$70</definedName>
    <definedName name="ForecastingError" localSheetId="6">'b.1. - b.3.'!$H$6:$H$70</definedName>
    <definedName name="ForecastingError">#REF!</definedName>
    <definedName name="IndependentVariable">#REF!</definedName>
    <definedName name="InitialEstimate">#REF!</definedName>
    <definedName name="InvestmentFund">'[4]Case 5-3a'!$F$23</definedName>
    <definedName name="limcount" hidden="1">1</definedName>
    <definedName name="MAD" localSheetId="1">a.1!$K$23</definedName>
    <definedName name="MAD" localSheetId="2">a.2!$K$23</definedName>
    <definedName name="MAD" localSheetId="3">a.3!$K$23</definedName>
    <definedName name="MAD" localSheetId="4">a.4!$K$23</definedName>
    <definedName name="MAD" localSheetId="5">a.5!$K$23</definedName>
    <definedName name="MAD" localSheetId="6">'b.1. - b.3.'!$K$23</definedName>
    <definedName name="MAD">#REF!</definedName>
    <definedName name="MaxInSingleStock" localSheetId="2">#REF!</definedName>
    <definedName name="MaxInSingleStock" localSheetId="3">#REF!</definedName>
    <definedName name="MaxInSingleStock" localSheetId="4">#REF!</definedName>
    <definedName name="MaxInSingleStock" localSheetId="5">#REF!</definedName>
    <definedName name="MaxInSingleStock" localSheetId="6">#REF!</definedName>
    <definedName name="MaxInSingleStock">#REF!</definedName>
    <definedName name="MinExpectedReturn" localSheetId="2">#REF!</definedName>
    <definedName name="MinExpectedReturn" localSheetId="3">#REF!</definedName>
    <definedName name="MinExpectedReturn" localSheetId="4">#REF!</definedName>
    <definedName name="MinExpectedReturn" localSheetId="5">#REF!</definedName>
    <definedName name="MinExpectedReturn" localSheetId="6">#REF!</definedName>
    <definedName name="MinExpectedReturn">#REF!</definedName>
    <definedName name="MSE" localSheetId="1">a.1!$K$26</definedName>
    <definedName name="MSE" localSheetId="2">a.2!$K$26</definedName>
    <definedName name="MSE" localSheetId="3">a.3!$K$26</definedName>
    <definedName name="MSE" localSheetId="4">a.4!$K$26</definedName>
    <definedName name="MSE" localSheetId="5">a.5!$K$26</definedName>
    <definedName name="MSE" localSheetId="6">'b.1. - b.3.'!$K$26</definedName>
    <definedName name="MSE">#REF!</definedName>
    <definedName name="Needed">'[3]7.S2 Search&amp;Rescue'!$AQ$5:$AQ$41</definedName>
    <definedName name="NeededInRegion">'[3]7.S3 Warehouse Location'!$D$29:$H$29</definedName>
    <definedName name="NumberOfPeriods">#REF!</definedName>
    <definedName name="OneHundredPercent">'[2]Case 8-2 a'!$J$14</definedName>
    <definedName name="Open?">'[3]7.S3 Warehouse Location'!$N$24:$N$26</definedName>
    <definedName name="PlantCapacity">'[3]7.S3 Warehouse Location'!$I$11:$I$12</definedName>
    <definedName name="PtoWCost">'[3]7.S3 Warehouse Location'!$D$6:$F$7</definedName>
    <definedName name="PtoWShipments">'[3]7.S3 Warehouse Location'!$D$11:$F$12</definedName>
    <definedName name="SeasonalFactor" localSheetId="1">a.1!$K$9:$K$20</definedName>
    <definedName name="SeasonalFactor" localSheetId="2">a.2!$K$9:$K$20</definedName>
    <definedName name="SeasonalFactor" localSheetId="3">a.3!$K$9:$K$20</definedName>
    <definedName name="SeasonalFactor" localSheetId="4">a.4!$K$9:$K$20</definedName>
    <definedName name="SeasonalFactor" localSheetId="5">a.5!$K$9:$K$20</definedName>
    <definedName name="SeasonalFactor" localSheetId="6">'b.1. - b.3.'!$K$9:$K$20</definedName>
    <definedName name="SeasonalFactor">#REF!</definedName>
    <definedName name="SeasonallyAdjustedForecast" localSheetId="1">a.1!$F$6:$F$70</definedName>
    <definedName name="SeasonallyAdjustedForecast" localSheetId="2">a.2!$F$6:$F$70</definedName>
    <definedName name="SeasonallyAdjustedForecast" localSheetId="3">a.3!$F$6:$F$70</definedName>
    <definedName name="SeasonallyAdjustedForecast" localSheetId="4">a.4!$F$6:$F$70</definedName>
    <definedName name="SeasonallyAdjustedForecast" localSheetId="5">a.5!$F$6:$F$70</definedName>
    <definedName name="SeasonallyAdjustedForecast" localSheetId="6">'b.1. - b.3.'!$F$6:$F$70</definedName>
    <definedName name="SeasonallyAdjustedForecast">#REF!</definedName>
    <definedName name="SeasonallyAdjustedValue" localSheetId="1">a.1!$E$6:$E$70</definedName>
    <definedName name="SeasonallyAdjustedValue" localSheetId="2">a.2!$E$6:$E$70</definedName>
    <definedName name="SeasonallyAdjustedValue" localSheetId="3">a.3!$E$6:$E$70</definedName>
    <definedName name="SeasonallyAdjustedValue" localSheetId="4">a.4!$E$6:$E$70</definedName>
    <definedName name="SeasonallyAdjustedValue" localSheetId="5">a.5!$E$6:$E$70</definedName>
    <definedName name="SeasonallyAdjustedValue" localSheetId="6">'b.1. - b.3.'!$E$6:$E$70</definedName>
    <definedName name="SeasonallyAdjustedValue">#REF!</definedName>
    <definedName name="sencount" localSheetId="0" hidden="1">2</definedName>
    <definedName name="sencount" hidden="1">3</definedName>
    <definedName name="sencount2" hidden="1">3</definedName>
    <definedName name="ShippedIn">'[3]7.S3 Warehouse Location'!$K$24:$K$26</definedName>
    <definedName name="solver_ntri" hidden="1">1000</definedName>
    <definedName name="solver_rsmp" hidden="1">2</definedName>
    <definedName name="solver_seed" hidden="1">0</definedName>
    <definedName name="SquareOfError">#REF!</definedName>
    <definedName name="Stock1">[2]Example!$C$14</definedName>
    <definedName name="Stock2">[2]Example!$D$14</definedName>
    <definedName name="Stock3">[2]Example!$E$14</definedName>
    <definedName name="Team?">'[3]7.S2 Search&amp;Rescue'!$D$44:$AN$44</definedName>
    <definedName name="TotalAvailable">'[5]7.S1 a b c'!$M$8:$M$11</definedName>
    <definedName name="treeList" hidden="1">"11110000000000000000000000000000000000000000000000000000000000000000000000000000000000000000000000000000000000000000000000000000000000000000000000000000000000000000000000000000000000000000000000000000"</definedName>
    <definedName name="TrueValue" localSheetId="1">a.1!$D$6:$D$70</definedName>
    <definedName name="TrueValue" localSheetId="2">a.2!$D$6:$D$70</definedName>
    <definedName name="TrueValue" localSheetId="3">a.3!$D$6:$D$70</definedName>
    <definedName name="TrueValue" localSheetId="4">a.4!$D$6:$D$70</definedName>
    <definedName name="TrueValue" localSheetId="5">a.5!$D$6:$D$70</definedName>
    <definedName name="TrueValue" localSheetId="6">'b.1. - b.3.'!$D$6:$D$70</definedName>
    <definedName name="TrueValue">#REF!</definedName>
    <definedName name="TypeOfSeasonality" localSheetId="1">a.1!$K$6</definedName>
    <definedName name="TypeOfSeasonality" localSheetId="2">a.2!$K$6</definedName>
    <definedName name="TypeOfSeasonality" localSheetId="3">a.3!$K$6</definedName>
    <definedName name="TypeOfSeasonality" localSheetId="4">a.4!$K$6</definedName>
    <definedName name="TypeOfSeasonality" localSheetId="5">a.5!$K$6</definedName>
    <definedName name="TypeOfSeasonality" localSheetId="6">'b.1. - b.3.'!$K$6</definedName>
    <definedName name="TypeOfSeasonality">#REF!</definedName>
    <definedName name="Variance" localSheetId="2">#REF!</definedName>
    <definedName name="Variance" localSheetId="3">#REF!</definedName>
    <definedName name="Variance" localSheetId="4">#REF!</definedName>
    <definedName name="Variance" localSheetId="5">#REF!</definedName>
    <definedName name="Variance" localSheetId="6">#REF!</definedName>
    <definedName name="Variance">#REF!</definedName>
    <definedName name="WtoRCost">'[3]7.S3 Warehouse Location'!$D$18:$H$20</definedName>
    <definedName name="WtoRShipments">'[3]7.S3 Warehouse Location'!$D$24:$H$26</definedName>
    <definedName name="x">#REF!</definedName>
    <definedName name="y">#REF!</definedName>
  </definedNames>
  <calcPr calcId="191029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K29" i="19"/>
  <c r="K9" i="19"/>
  <c r="E6" i="19"/>
  <c r="F7" i="19"/>
  <c r="K30" i="19"/>
  <c r="K10" i="19"/>
  <c r="G7" i="19"/>
  <c r="H7" i="19"/>
  <c r="I7" i="19"/>
  <c r="E7" i="19"/>
  <c r="F8" i="19"/>
  <c r="K31" i="19"/>
  <c r="K11" i="19"/>
  <c r="G8" i="19"/>
  <c r="H8" i="19"/>
  <c r="I8" i="19"/>
  <c r="E8" i="19"/>
  <c r="F9" i="19"/>
  <c r="K32" i="19"/>
  <c r="K12" i="19"/>
  <c r="G9" i="19"/>
  <c r="H9" i="19"/>
  <c r="I9" i="19"/>
  <c r="E9" i="19"/>
  <c r="F10" i="19"/>
  <c r="K33" i="19"/>
  <c r="K13" i="19"/>
  <c r="G10" i="19"/>
  <c r="H10" i="19"/>
  <c r="I10" i="19"/>
  <c r="E10" i="19"/>
  <c r="F11" i="19"/>
  <c r="G11" i="19"/>
  <c r="H11" i="19"/>
  <c r="I11" i="19"/>
  <c r="E11" i="19"/>
  <c r="F12" i="19"/>
  <c r="G12" i="19"/>
  <c r="H12" i="19"/>
  <c r="I12" i="19"/>
  <c r="E12" i="19"/>
  <c r="F13" i="19"/>
  <c r="G13" i="19"/>
  <c r="H13" i="19"/>
  <c r="I13" i="19"/>
  <c r="E13" i="19"/>
  <c r="F14" i="19"/>
  <c r="G14" i="19"/>
  <c r="H14" i="19"/>
  <c r="I14" i="19"/>
  <c r="E14" i="19"/>
  <c r="F15" i="19"/>
  <c r="G15" i="19"/>
  <c r="H15" i="19"/>
  <c r="I15" i="19"/>
  <c r="E15" i="19"/>
  <c r="F16" i="19"/>
  <c r="G16" i="19"/>
  <c r="H16" i="19"/>
  <c r="I16" i="19"/>
  <c r="E16" i="19"/>
  <c r="F17" i="19"/>
  <c r="G17" i="19"/>
  <c r="H17" i="19"/>
  <c r="I17" i="19"/>
  <c r="E17" i="19"/>
  <c r="F18" i="19"/>
  <c r="G18" i="19"/>
  <c r="H18" i="19"/>
  <c r="I18" i="19"/>
  <c r="E18" i="19"/>
  <c r="F19" i="19"/>
  <c r="G19" i="19"/>
  <c r="H19" i="19"/>
  <c r="I19" i="19"/>
  <c r="E19" i="19"/>
  <c r="F20" i="19"/>
  <c r="G20" i="19"/>
  <c r="H20" i="19"/>
  <c r="I20" i="19"/>
  <c r="E20" i="19"/>
  <c r="F21" i="19"/>
  <c r="G21" i="19"/>
  <c r="H21" i="19"/>
  <c r="I21" i="19"/>
  <c r="E21" i="19"/>
  <c r="F22" i="19"/>
  <c r="G22" i="19"/>
  <c r="H22" i="19"/>
  <c r="I22" i="19"/>
  <c r="E22" i="19"/>
  <c r="F23" i="19"/>
  <c r="G23" i="19"/>
  <c r="H23" i="19"/>
  <c r="I23" i="19"/>
  <c r="E23" i="19"/>
  <c r="F24" i="19"/>
  <c r="G24" i="19"/>
  <c r="H24" i="19"/>
  <c r="I24" i="19"/>
  <c r="E24" i="19"/>
  <c r="F25" i="19"/>
  <c r="G25" i="19"/>
  <c r="H25" i="19"/>
  <c r="I25" i="19"/>
  <c r="E25" i="19"/>
  <c r="F26" i="19"/>
  <c r="G26" i="19"/>
  <c r="H26" i="19"/>
  <c r="I26" i="19"/>
  <c r="E26" i="19"/>
  <c r="F27" i="19"/>
  <c r="G27" i="19"/>
  <c r="H27" i="19"/>
  <c r="I27" i="19"/>
  <c r="E27" i="19"/>
  <c r="F28" i="19"/>
  <c r="G28" i="19"/>
  <c r="H28" i="19"/>
  <c r="I28" i="19"/>
  <c r="E28" i="19"/>
  <c r="F29" i="19"/>
  <c r="G29" i="19"/>
  <c r="H29" i="19"/>
  <c r="I29" i="19"/>
  <c r="E29" i="19"/>
  <c r="F30" i="19"/>
  <c r="G30" i="19"/>
  <c r="H30" i="19"/>
  <c r="I30" i="19"/>
  <c r="E30" i="19"/>
  <c r="F31" i="19"/>
  <c r="G31" i="19"/>
  <c r="H31" i="19"/>
  <c r="I31" i="19"/>
  <c r="E31" i="19"/>
  <c r="F32" i="19"/>
  <c r="G32" i="19"/>
  <c r="H32" i="19"/>
  <c r="I32" i="19"/>
  <c r="E32" i="19"/>
  <c r="F33" i="19"/>
  <c r="G33" i="19"/>
  <c r="H33" i="19"/>
  <c r="I33" i="19"/>
  <c r="E33" i="19"/>
  <c r="F34" i="19"/>
  <c r="G34" i="19"/>
  <c r="H34" i="19"/>
  <c r="I34" i="19"/>
  <c r="E34" i="19"/>
  <c r="F35" i="19"/>
  <c r="G35" i="19"/>
  <c r="H35" i="19"/>
  <c r="I35" i="19"/>
  <c r="E35" i="19"/>
  <c r="F36" i="19"/>
  <c r="G36" i="19"/>
  <c r="H36" i="19"/>
  <c r="I36" i="19"/>
  <c r="E36" i="19"/>
  <c r="F37" i="19"/>
  <c r="G37" i="19"/>
  <c r="H37" i="19"/>
  <c r="I37" i="19"/>
  <c r="E37" i="19"/>
  <c r="F38" i="19"/>
  <c r="G38" i="19"/>
  <c r="H38" i="19"/>
  <c r="I38" i="19"/>
  <c r="E38" i="19"/>
  <c r="F39" i="19"/>
  <c r="G39" i="19"/>
  <c r="H39" i="19"/>
  <c r="I39" i="19"/>
  <c r="E39" i="19"/>
  <c r="F40" i="19"/>
  <c r="G40" i="19"/>
  <c r="H40" i="19"/>
  <c r="I40" i="19"/>
  <c r="E40" i="19"/>
  <c r="F41" i="19"/>
  <c r="G41" i="19"/>
  <c r="H41" i="19"/>
  <c r="I41" i="19"/>
  <c r="E41" i="19"/>
  <c r="F42" i="19"/>
  <c r="G42" i="19"/>
  <c r="H42" i="19"/>
  <c r="I42" i="19"/>
  <c r="E42" i="19"/>
  <c r="F43" i="19"/>
  <c r="G43" i="19"/>
  <c r="H43" i="19"/>
  <c r="I43" i="19"/>
  <c r="E43" i="19"/>
  <c r="F44" i="19"/>
  <c r="G44" i="19"/>
  <c r="H44" i="19"/>
  <c r="I44" i="19"/>
  <c r="E44" i="19"/>
  <c r="F45" i="19"/>
  <c r="G45" i="19"/>
  <c r="H45" i="19"/>
  <c r="I45" i="19"/>
  <c r="E45" i="19"/>
  <c r="F46" i="19"/>
  <c r="G46" i="19"/>
  <c r="H46" i="19"/>
  <c r="I46" i="19"/>
  <c r="E46" i="19"/>
  <c r="F47" i="19"/>
  <c r="G47" i="19"/>
  <c r="H47" i="19"/>
  <c r="I47" i="19"/>
  <c r="E47" i="19"/>
  <c r="F48" i="19"/>
  <c r="G48" i="19"/>
  <c r="H48" i="19"/>
  <c r="I48" i="19"/>
  <c r="E48" i="19"/>
  <c r="F49" i="19"/>
  <c r="G49" i="19"/>
  <c r="H49" i="19"/>
  <c r="I49" i="19"/>
  <c r="E49" i="19"/>
  <c r="F50" i="19"/>
  <c r="G50" i="19"/>
  <c r="H50" i="19"/>
  <c r="I50" i="19"/>
  <c r="E50" i="19"/>
  <c r="F51" i="19"/>
  <c r="G51" i="19"/>
  <c r="H51" i="19"/>
  <c r="I51" i="19"/>
  <c r="E51" i="19"/>
  <c r="F52" i="19"/>
  <c r="G52" i="19"/>
  <c r="H52" i="19"/>
  <c r="I52" i="19"/>
  <c r="E52" i="19"/>
  <c r="F53" i="19"/>
  <c r="G53" i="19"/>
  <c r="H53" i="19"/>
  <c r="I53" i="19"/>
  <c r="E53" i="19"/>
  <c r="F54" i="19"/>
  <c r="G54" i="19"/>
  <c r="H54" i="19"/>
  <c r="I54" i="19"/>
  <c r="E54" i="19"/>
  <c r="F55" i="19"/>
  <c r="G55" i="19"/>
  <c r="H55" i="19"/>
  <c r="I55" i="19"/>
  <c r="E55" i="19"/>
  <c r="F56" i="19"/>
  <c r="G56" i="19"/>
  <c r="H56" i="19"/>
  <c r="I56" i="19"/>
  <c r="E56" i="19"/>
  <c r="F57" i="19"/>
  <c r="G57" i="19"/>
  <c r="H57" i="19"/>
  <c r="I57" i="19"/>
  <c r="E57" i="19"/>
  <c r="F58" i="19"/>
  <c r="G58" i="19"/>
  <c r="H58" i="19"/>
  <c r="I58" i="19"/>
  <c r="E58" i="19"/>
  <c r="F59" i="19"/>
  <c r="G59" i="19"/>
  <c r="H59" i="19"/>
  <c r="I59" i="19"/>
  <c r="E59" i="19"/>
  <c r="F60" i="19"/>
  <c r="G60" i="19"/>
  <c r="H60" i="19"/>
  <c r="I60" i="19"/>
  <c r="E60" i="19"/>
  <c r="F61" i="19"/>
  <c r="G61" i="19"/>
  <c r="H61" i="19"/>
  <c r="I61" i="19"/>
  <c r="E61" i="19"/>
  <c r="F62" i="19"/>
  <c r="G62" i="19"/>
  <c r="H62" i="19"/>
  <c r="I62" i="19"/>
  <c r="E62" i="19"/>
  <c r="F63" i="19"/>
  <c r="G63" i="19"/>
  <c r="H63" i="19"/>
  <c r="I63" i="19"/>
  <c r="E63" i="19"/>
  <c r="F64" i="19"/>
  <c r="G64" i="19"/>
  <c r="H64" i="19"/>
  <c r="I64" i="19"/>
  <c r="E64" i="19"/>
  <c r="F65" i="19"/>
  <c r="G65" i="19"/>
  <c r="H65" i="19"/>
  <c r="I65" i="19"/>
  <c r="E65" i="19"/>
  <c r="F66" i="19"/>
  <c r="G66" i="19"/>
  <c r="H66" i="19"/>
  <c r="I66" i="19"/>
  <c r="E66" i="19"/>
  <c r="F67" i="19"/>
  <c r="G67" i="19"/>
  <c r="H67" i="19"/>
  <c r="I67" i="19"/>
  <c r="E67" i="19"/>
  <c r="F68" i="19"/>
  <c r="G68" i="19"/>
  <c r="H68" i="19"/>
  <c r="I68" i="19"/>
  <c r="E68" i="19"/>
  <c r="F69" i="19"/>
  <c r="G69" i="19"/>
  <c r="H69" i="19"/>
  <c r="I69" i="19"/>
  <c r="E69" i="19"/>
  <c r="F70" i="19"/>
  <c r="G70" i="19"/>
  <c r="H70" i="19"/>
  <c r="I70" i="19"/>
  <c r="E70" i="19"/>
  <c r="F71" i="19"/>
  <c r="G71" i="19"/>
  <c r="H71" i="19"/>
  <c r="I71" i="19"/>
  <c r="E71" i="19"/>
  <c r="F72" i="19"/>
  <c r="G72" i="19"/>
  <c r="H72" i="19"/>
  <c r="I72" i="19"/>
  <c r="E72" i="19"/>
  <c r="F73" i="19"/>
  <c r="G73" i="19"/>
  <c r="H73" i="19"/>
  <c r="I73" i="19"/>
  <c r="E73" i="19"/>
  <c r="F74" i="19"/>
  <c r="G74" i="19"/>
  <c r="H74" i="19"/>
  <c r="I74" i="19"/>
  <c r="E74" i="19"/>
  <c r="F75" i="19"/>
  <c r="G75" i="19"/>
  <c r="H75" i="19"/>
  <c r="I75" i="19"/>
  <c r="K26" i="19"/>
  <c r="K23" i="19"/>
  <c r="E75" i="19"/>
  <c r="K21" i="3"/>
  <c r="K15" i="19"/>
  <c r="J14" i="19"/>
  <c r="K26" i="18"/>
  <c r="K23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8" i="18"/>
  <c r="F7" i="18"/>
  <c r="K26" i="17"/>
  <c r="K23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11" i="17"/>
  <c r="H17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H12" i="17"/>
  <c r="H13" i="17"/>
  <c r="H14" i="17"/>
  <c r="H15" i="17"/>
  <c r="H16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11" i="17"/>
  <c r="G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11" i="17"/>
  <c r="C20" i="3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11" i="17"/>
  <c r="K26" i="16"/>
  <c r="K23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9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K26" i="14"/>
  <c r="K23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" i="14"/>
  <c r="G7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8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K9" i="3"/>
  <c r="E6" i="3"/>
  <c r="K22" i="3"/>
  <c r="K10" i="3"/>
  <c r="F7" i="3"/>
  <c r="E7" i="3"/>
  <c r="K23" i="3"/>
  <c r="K11" i="3"/>
  <c r="F8" i="3"/>
  <c r="E8" i="3"/>
  <c r="K24" i="3"/>
  <c r="K12" i="3"/>
  <c r="F9" i="3"/>
  <c r="E9" i="3"/>
  <c r="K25" i="3"/>
  <c r="K13" i="3"/>
  <c r="F10" i="3"/>
  <c r="E10" i="3"/>
  <c r="F11" i="3"/>
  <c r="E11" i="3"/>
  <c r="F12" i="3"/>
  <c r="E12" i="3"/>
  <c r="F13" i="3"/>
  <c r="E13" i="3"/>
  <c r="F14" i="3"/>
  <c r="E14" i="3"/>
  <c r="F15" i="3"/>
  <c r="E15" i="3"/>
  <c r="F16" i="3"/>
  <c r="E16" i="3"/>
  <c r="F17" i="3"/>
  <c r="E17" i="3"/>
  <c r="F18" i="3"/>
  <c r="E18" i="3"/>
  <c r="F19" i="3"/>
  <c r="E19" i="3"/>
  <c r="F20" i="3"/>
  <c r="E20" i="3"/>
  <c r="F21" i="3"/>
  <c r="E21" i="3"/>
  <c r="F22" i="3"/>
  <c r="E22" i="3"/>
  <c r="F23" i="3"/>
  <c r="E23" i="3"/>
  <c r="F24" i="3"/>
  <c r="E24" i="3"/>
  <c r="F25" i="3"/>
  <c r="E25" i="3"/>
  <c r="F26" i="3"/>
  <c r="E26" i="3"/>
  <c r="F27" i="3"/>
  <c r="E27" i="3"/>
  <c r="F28" i="3"/>
  <c r="E28" i="3"/>
  <c r="F29" i="3"/>
  <c r="E29" i="3"/>
  <c r="F30" i="3"/>
  <c r="E30" i="3"/>
  <c r="F31" i="3"/>
  <c r="E31" i="3"/>
  <c r="F32" i="3"/>
  <c r="E32" i="3"/>
  <c r="F33" i="3"/>
  <c r="E33" i="3"/>
  <c r="F34" i="3"/>
  <c r="E34" i="3"/>
  <c r="F35" i="3"/>
  <c r="E35" i="3"/>
  <c r="F36" i="3"/>
  <c r="E36" i="3"/>
  <c r="F37" i="3"/>
  <c r="E37" i="3"/>
  <c r="F38" i="3"/>
  <c r="E38" i="3"/>
  <c r="F39" i="3"/>
  <c r="E39" i="3"/>
  <c r="F40" i="3"/>
  <c r="E40" i="3"/>
  <c r="F41" i="3"/>
  <c r="E41" i="3"/>
  <c r="F42" i="3"/>
  <c r="E42" i="3"/>
  <c r="F43" i="3"/>
  <c r="E43" i="3"/>
  <c r="F44" i="3"/>
  <c r="E44" i="3"/>
  <c r="F45" i="3"/>
  <c r="E45" i="3"/>
  <c r="F46" i="3"/>
  <c r="E46" i="3"/>
  <c r="F47" i="3"/>
  <c r="E47" i="3"/>
  <c r="F48" i="3"/>
  <c r="E48" i="3"/>
  <c r="F49" i="3"/>
  <c r="E49" i="3"/>
  <c r="F50" i="3"/>
  <c r="E50" i="3"/>
  <c r="F51" i="3"/>
  <c r="E51" i="3"/>
  <c r="F52" i="3"/>
  <c r="E52" i="3"/>
  <c r="F53" i="3"/>
  <c r="E53" i="3"/>
  <c r="F54" i="3"/>
  <c r="E54" i="3"/>
  <c r="F55" i="3"/>
  <c r="E55" i="3"/>
  <c r="F56" i="3"/>
  <c r="E56" i="3"/>
  <c r="F57" i="3"/>
  <c r="E57" i="3"/>
  <c r="F58" i="3"/>
  <c r="E58" i="3"/>
  <c r="F59" i="3"/>
  <c r="E59" i="3"/>
  <c r="F60" i="3"/>
  <c r="E60" i="3"/>
  <c r="F61" i="3"/>
  <c r="E61" i="3"/>
  <c r="F62" i="3"/>
  <c r="E62" i="3"/>
  <c r="F63" i="3"/>
  <c r="E63" i="3"/>
  <c r="F64" i="3"/>
  <c r="E64" i="3"/>
  <c r="F65" i="3"/>
  <c r="E65" i="3"/>
  <c r="F66" i="3"/>
  <c r="E66" i="3"/>
  <c r="F67" i="3"/>
  <c r="E67" i="3"/>
  <c r="F68" i="3"/>
  <c r="E68" i="3"/>
  <c r="F69" i="3"/>
  <c r="E69" i="3"/>
  <c r="F70" i="3"/>
  <c r="E70" i="3"/>
  <c r="C11" i="3"/>
  <c r="C10" i="3"/>
  <c r="C6" i="3"/>
  <c r="C7" i="3"/>
  <c r="C8" i="3"/>
  <c r="C9" i="3"/>
  <c r="C12" i="3"/>
  <c r="C13" i="3"/>
  <c r="C14" i="3"/>
  <c r="C15" i="3"/>
  <c r="C16" i="3"/>
  <c r="C17" i="3"/>
  <c r="C18" i="3"/>
  <c r="C19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K17" i="3"/>
  <c r="J20" i="3"/>
  <c r="C12" i="13"/>
  <c r="C66" i="19"/>
  <c r="C71" i="19"/>
  <c r="C75" i="19"/>
  <c r="C74" i="19"/>
  <c r="C73" i="19"/>
  <c r="C72" i="19"/>
  <c r="B75" i="19"/>
  <c r="B74" i="19"/>
  <c r="B73" i="19"/>
  <c r="B72" i="19"/>
  <c r="B71" i="19"/>
  <c r="C70" i="19"/>
  <c r="B70" i="19"/>
  <c r="C69" i="19"/>
  <c r="B69" i="19"/>
  <c r="C68" i="19"/>
  <c r="B68" i="19"/>
  <c r="C67" i="19"/>
  <c r="B67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C49" i="19"/>
  <c r="C48" i="19"/>
  <c r="C47" i="19"/>
  <c r="C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J8" i="19"/>
  <c r="C8" i="19"/>
  <c r="B8" i="19"/>
  <c r="C7" i="19"/>
  <c r="B7" i="19"/>
  <c r="C6" i="19"/>
  <c r="B6" i="19"/>
  <c r="C5" i="19"/>
  <c r="B5" i="19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C49" i="18"/>
  <c r="C48" i="18"/>
  <c r="C47" i="18"/>
  <c r="C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J20" i="18"/>
  <c r="C20" i="18"/>
  <c r="B20" i="18"/>
  <c r="J19" i="18"/>
  <c r="C19" i="18"/>
  <c r="B19" i="18"/>
  <c r="J18" i="18"/>
  <c r="C18" i="18"/>
  <c r="B18" i="18"/>
  <c r="C17" i="18"/>
  <c r="B17" i="18"/>
  <c r="C16" i="18"/>
  <c r="B16" i="18"/>
  <c r="C15" i="18"/>
  <c r="B15" i="18"/>
  <c r="J14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J8" i="18"/>
  <c r="C8" i="18"/>
  <c r="B8" i="18"/>
  <c r="C7" i="18"/>
  <c r="B7" i="18"/>
  <c r="C6" i="18"/>
  <c r="B6" i="18"/>
  <c r="C5" i="18"/>
  <c r="B5" i="18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J20" i="17"/>
  <c r="B20" i="17"/>
  <c r="J19" i="17"/>
  <c r="B19" i="17"/>
  <c r="J18" i="17"/>
  <c r="B18" i="17"/>
  <c r="B17" i="17"/>
  <c r="B16" i="17"/>
  <c r="B15" i="17"/>
  <c r="J14" i="17"/>
  <c r="B14" i="17"/>
  <c r="B13" i="17"/>
  <c r="B12" i="17"/>
  <c r="B11" i="17"/>
  <c r="C10" i="17"/>
  <c r="B10" i="17"/>
  <c r="C9" i="17"/>
  <c r="B9" i="17"/>
  <c r="J8" i="17"/>
  <c r="C8" i="17"/>
  <c r="B8" i="17"/>
  <c r="C7" i="17"/>
  <c r="B7" i="17"/>
  <c r="C6" i="17"/>
  <c r="B6" i="17"/>
  <c r="C5" i="17"/>
  <c r="B5" i="17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C49" i="16"/>
  <c r="C48" i="16"/>
  <c r="C47" i="16"/>
  <c r="C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J20" i="16"/>
  <c r="C20" i="16"/>
  <c r="B20" i="16"/>
  <c r="J19" i="16"/>
  <c r="C19" i="16"/>
  <c r="B19" i="16"/>
  <c r="J18" i="16"/>
  <c r="C18" i="16"/>
  <c r="B18" i="16"/>
  <c r="C17" i="16"/>
  <c r="B17" i="16"/>
  <c r="C16" i="16"/>
  <c r="B16" i="16"/>
  <c r="C15" i="16"/>
  <c r="B15" i="16"/>
  <c r="J14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J8" i="16"/>
  <c r="C8" i="16"/>
  <c r="B8" i="16"/>
  <c r="C7" i="16"/>
  <c r="B7" i="16"/>
  <c r="C6" i="16"/>
  <c r="B6" i="16"/>
  <c r="C5" i="16"/>
  <c r="B5" i="16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J20" i="14"/>
  <c r="B20" i="14"/>
  <c r="J19" i="14"/>
  <c r="B19" i="14"/>
  <c r="J18" i="14"/>
  <c r="B18" i="14"/>
  <c r="J17" i="14"/>
  <c r="B17" i="14"/>
  <c r="J16" i="14"/>
  <c r="B16" i="14"/>
  <c r="J15" i="14"/>
  <c r="B15" i="14"/>
  <c r="J14" i="14"/>
  <c r="B14" i="14"/>
  <c r="B13" i="14"/>
  <c r="B12" i="14"/>
  <c r="B11" i="14"/>
  <c r="B10" i="14"/>
  <c r="B9" i="14"/>
  <c r="J8" i="14"/>
  <c r="B8" i="14"/>
  <c r="B7" i="14"/>
  <c r="B6" i="14"/>
  <c r="C5" i="14"/>
  <c r="B5" i="14"/>
  <c r="D12" i="13"/>
  <c r="B5" i="3"/>
  <c r="C5" i="3"/>
  <c r="B6" i="3"/>
  <c r="B7" i="3"/>
  <c r="B8" i="3"/>
  <c r="J8" i="3"/>
  <c r="B9" i="3"/>
  <c r="B10" i="3"/>
  <c r="B11" i="3"/>
  <c r="B12" i="3"/>
  <c r="B13" i="3"/>
  <c r="B14" i="3"/>
  <c r="J14" i="3"/>
  <c r="B15" i="3"/>
  <c r="J15" i="3"/>
  <c r="B16" i="3"/>
  <c r="J16" i="3"/>
  <c r="B17" i="3"/>
  <c r="J17" i="3"/>
  <c r="B18" i="3"/>
  <c r="J18" i="3"/>
  <c r="B19" i="3"/>
  <c r="J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</calcChain>
</file>

<file path=xl/sharedStrings.xml><?xml version="1.0" encoding="utf-8"?>
<sst xmlns="http://schemas.openxmlformats.org/spreadsheetml/2006/main" count="342" uniqueCount="70">
  <si>
    <t xml:space="preserve"> True </t>
  </si>
  <si>
    <t>Value</t>
  </si>
  <si>
    <t>Type of Seasonality</t>
  </si>
  <si>
    <t>Seasonal Factor</t>
  </si>
  <si>
    <t>Range Name</t>
  </si>
  <si>
    <t>Cells</t>
  </si>
  <si>
    <t>SeasonalFactor</t>
  </si>
  <si>
    <t>TrueValue</t>
  </si>
  <si>
    <t>TypeOfSeasonality</t>
  </si>
  <si>
    <t>Daily</t>
  </si>
  <si>
    <t>Seasonally</t>
  </si>
  <si>
    <t>Adjusted</t>
  </si>
  <si>
    <t>Actual</t>
  </si>
  <si>
    <t>Forecasting</t>
  </si>
  <si>
    <t>ActualForecast</t>
  </si>
  <si>
    <t>G6:G75</t>
  </si>
  <si>
    <t>Forecast</t>
  </si>
  <si>
    <t>Error</t>
  </si>
  <si>
    <t>ForecastingError</t>
  </si>
  <si>
    <t>H6:H75</t>
  </si>
  <si>
    <t>MAD</t>
  </si>
  <si>
    <t>K23</t>
  </si>
  <si>
    <t>MSE</t>
  </si>
  <si>
    <t>K26</t>
  </si>
  <si>
    <t>K9:K20</t>
  </si>
  <si>
    <t>SeasonallyAdjustedForecast</t>
  </si>
  <si>
    <t>F6:F75</t>
  </si>
  <si>
    <t>SeasonallyAdjustedValue</t>
  </si>
  <si>
    <t>E6:E75</t>
  </si>
  <si>
    <t>D6:D75</t>
  </si>
  <si>
    <t>K6</t>
  </si>
  <si>
    <t>Mean Absolute Deviation</t>
  </si>
  <si>
    <t>MAD =</t>
  </si>
  <si>
    <t>Mean Square Error</t>
  </si>
  <si>
    <t>MSE =</t>
  </si>
  <si>
    <t>Number of previous</t>
  </si>
  <si>
    <t>periods to consider</t>
  </si>
  <si>
    <t>n =</t>
  </si>
  <si>
    <t>Smoothing Constant</t>
  </si>
  <si>
    <t>a =</t>
  </si>
  <si>
    <t>52/1</t>
  </si>
  <si>
    <t>Do Not Modify.</t>
  </si>
  <si>
    <t>Edits</t>
  </si>
  <si>
    <t>Max Points</t>
  </si>
  <si>
    <t>Points Earned</t>
  </si>
  <si>
    <t>Comment</t>
  </si>
  <si>
    <t>-</t>
  </si>
  <si>
    <t>Overall Average</t>
  </si>
  <si>
    <t>ABS</t>
  </si>
  <si>
    <t>SQ</t>
  </si>
  <si>
    <t>State the best model.</t>
  </si>
  <si>
    <t>Which model is the best based on MAD? MA(3), MA(5) or Expo with alpha of 0.1?</t>
  </si>
  <si>
    <t>Which model is the best based on MSE? MA(3), MA(5) or Expo with alpha of 0.1?</t>
  </si>
  <si>
    <t>a.1. Compute the seasonal factors and day-by-day seasonally adjusted call volume.</t>
  </si>
  <si>
    <t>a.2. Apply a last value model to a.1. Compute MAD and MSE.</t>
  </si>
  <si>
    <t>a.3. Apply a 3-day moving average model to a.1. Compute MAD and MSE.</t>
  </si>
  <si>
    <t>a.4. Apply a 5-day moving average model to a.1. Compute MAD and MSE.</t>
  </si>
  <si>
    <t>a.5. Apply an exponential smoothing model to a.1. given alpha of 0.1. Compute MAD and MSE.</t>
  </si>
  <si>
    <t xml:space="preserve">b.1. Now you have week 6 data, recomputed the seasonal factors. </t>
  </si>
  <si>
    <t>b.2. Recomputed day-by-day seasonally adjusted call volume use seasonal factors in b.1.</t>
  </si>
  <si>
    <t>b.3. Apply an exponential smoothing model to b.2. given alpha of 0.3. Compute MAD and MSE.</t>
  </si>
  <si>
    <t>Average</t>
  </si>
  <si>
    <t>last value model</t>
  </si>
  <si>
    <t>3-day moving average model</t>
  </si>
  <si>
    <t xml:space="preserve"> 5-day moving average model </t>
  </si>
  <si>
    <t xml:space="preserve"> exponential smoothing model</t>
  </si>
  <si>
    <t>Expo</t>
  </si>
  <si>
    <t>Overal Average</t>
  </si>
  <si>
    <t>Day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</si>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</sst>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0">
    <font>
      <sz val="9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9"/>
      <name val="Geneva"/>
    </font>
    <font>
      <b/>
      <i/>
      <sz val="10"/>
      <color rgb="FFFF0000"/>
      <name val="Arial"/>
      <family val="2"/>
    </font>
    <font>
      <sz val="10"/>
      <name val="Geneva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3" fontId="1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3" fontId="1" fillId="4" borderId="0" xfId="0" applyNumberFormat="1" applyFont="1" applyFill="1" applyAlignment="1">
      <alignment horizontal="center"/>
    </xf>
    <xf numFmtId="3" fontId="1" fillId="5" borderId="7" xfId="0" applyNumberFormat="1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4" fontId="1" fillId="5" borderId="9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10" xfId="1" applyFont="1" applyBorder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1"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9641081162699"/>
          <c:y val="6.9705185082399201E-2"/>
          <c:w val="0.53222931814952801"/>
          <c:h val="0.75067122396429897"/>
        </c:manualLayout>
      </c:layout>
      <c:lineChart>
        <c:grouping val="standard"/>
        <c:varyColors val="0"/>
        <c:ser>
          <c:idx val="0"/>
          <c:order val="0"/>
          <c:tx>
            <c:strRef>
              <c:f>a.1!$E$3:$E$5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a.1!$E$6:$E$35</c:f>
              <c:numCache>
                <c:formatCode>#,##0</c:formatCode>
                <c:ptCount val="30"/>
                <c:pt idx="0">
                  <c:v>842.6874810548652</c:v>
                </c:pt>
                <c:pt idx="1">
                  <c:v>752.1844506718403</c:v>
                </c:pt>
                <c:pt idx="2">
                  <c:v>937.83251974793643</c:v>
                </c:pt>
                <c:pt idx="3">
                  <c:v>974.56970624820599</c:v>
                </c:pt>
                <c:pt idx="4">
                  <c:v>952.58943999999997</c:v>
                </c:pt>
                <c:pt idx="5">
                  <c:v>809.12913003940594</c:v>
                </c:pt>
                <c:pt idx="6">
                  <c:v>921.00610763814052</c:v>
                </c:pt>
                <c:pt idx="7">
                  <c:v>973.8610100292891</c:v>
                </c:pt>
                <c:pt idx="8">
                  <c:v>988.69390488948432</c:v>
                </c:pt>
                <c:pt idx="9">
                  <c:v>1048.3732266666666</c:v>
                </c:pt>
                <c:pt idx="10">
                  <c:v>971.70069718096397</c:v>
                </c:pt>
                <c:pt idx="11">
                  <c:v>990.8328662786522</c:v>
                </c:pt>
                <c:pt idx="12">
                  <c:v>1095.0477500665661</c:v>
                </c:pt>
                <c:pt idx="13">
                  <c:v>1310.0194239785667</c:v>
                </c:pt>
                <c:pt idx="14">
                  <c:v>1318.6671999999999</c:v>
                </c:pt>
                <c:pt idx="15">
                  <c:v>1977.705486511064</c:v>
                </c:pt>
                <c:pt idx="16">
                  <c:v>2496.9695336638647</c:v>
                </c:pt>
                <c:pt idx="17">
                  <c:v>2009.9530487263689</c:v>
                </c:pt>
                <c:pt idx="18">
                  <c:v>0</c:v>
                </c:pt>
                <c:pt idx="19">
                  <c:v>0</c:v>
                </c:pt>
                <c:pt idx="20">
                  <c:v>1453.4494695362232</c:v>
                </c:pt>
                <c:pt idx="21">
                  <c:v>1332.0117122943166</c:v>
                </c:pt>
                <c:pt idx="22">
                  <c:v>1079.7629360078104</c:v>
                </c:pt>
                <c:pt idx="23">
                  <c:v>1165.2463879054637</c:v>
                </c:pt>
                <c:pt idx="24">
                  <c:v>1422.3236266666665</c:v>
                </c:pt>
                <c:pt idx="25">
                  <c:v>939.63382843285854</c:v>
                </c:pt>
                <c:pt idx="26">
                  <c:v>1002.3233455486098</c:v>
                </c:pt>
                <c:pt idx="27">
                  <c:v>1027.3578592349338</c:v>
                </c:pt>
                <c:pt idx="28">
                  <c:v>996.93302076356338</c:v>
                </c:pt>
                <c:pt idx="29">
                  <c:v>936.84415999999999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A-4FC5-A84F-E06D9A7A5BFD}"/>
            </c:ext>
          </c:extLst>
        </c:ser>
        <c:ser>
          <c:idx val="1"/>
          <c:order val="1"/>
          <c:tx>
            <c:strRef>
              <c:f>a.1!$F$3:$F$5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Seasonal Factor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a.1!$F$6:$F$35</c:f>
              <c:numCache>
                <c:formatCode>#,##0.000</c:formatCode>
                <c:ptCount val="30"/>
                <c:pt idx="0">
                  <c:v>1.3409478904154133</c:v>
                </c:pt>
                <c:pt idx="1">
                  <c:v>1.1313714332168114</c:v>
                </c:pt>
                <c:pt idx="2">
                  <c:v>0.91594179335013415</c:v>
                </c:pt>
                <c:pt idx="3">
                  <c:v>0.84960572311194205</c:v>
                </c:pt>
                <c:pt idx="4">
                  <c:v>0.76213315990569874</c:v>
                </c:pt>
                <c:pt idx="5">
                  <c:v>1.3409478904154133</c:v>
                </c:pt>
                <c:pt idx="6">
                  <c:v>1.1313714332168114</c:v>
                </c:pt>
                <c:pt idx="7">
                  <c:v>0.91594179335013415</c:v>
                </c:pt>
                <c:pt idx="8">
                  <c:v>0.84960572311194205</c:v>
                </c:pt>
                <c:pt idx="9">
                  <c:v>0.76213315990569874</c:v>
                </c:pt>
                <c:pt idx="10">
                  <c:v>1.3409478904154133</c:v>
                </c:pt>
                <c:pt idx="11">
                  <c:v>1.1313714332168114</c:v>
                </c:pt>
                <c:pt idx="12">
                  <c:v>0.91594179335013415</c:v>
                </c:pt>
                <c:pt idx="13">
                  <c:v>0.84960572311194205</c:v>
                </c:pt>
                <c:pt idx="14">
                  <c:v>0.76213315990569874</c:v>
                </c:pt>
                <c:pt idx="15">
                  <c:v>1.3409478904154133</c:v>
                </c:pt>
                <c:pt idx="16">
                  <c:v>1.1313714332168114</c:v>
                </c:pt>
                <c:pt idx="17">
                  <c:v>0.91594179335013415</c:v>
                </c:pt>
                <c:pt idx="18">
                  <c:v>0.84960572311194205</c:v>
                </c:pt>
                <c:pt idx="19">
                  <c:v>0.76213315990569874</c:v>
                </c:pt>
                <c:pt idx="20">
                  <c:v>1.3409478904154133</c:v>
                </c:pt>
                <c:pt idx="21">
                  <c:v>1.1313714332168114</c:v>
                </c:pt>
                <c:pt idx="22">
                  <c:v>0.91594179335013415</c:v>
                </c:pt>
                <c:pt idx="23">
                  <c:v>0.84960572311194205</c:v>
                </c:pt>
                <c:pt idx="24">
                  <c:v>0.76213315990569874</c:v>
                </c:pt>
                <c:pt idx="25">
                  <c:v>1.3409478904154133</c:v>
                </c:pt>
                <c:pt idx="26">
                  <c:v>1.1313714332168114</c:v>
                </c:pt>
                <c:pt idx="27">
                  <c:v>0.91594179335013415</c:v>
                </c:pt>
                <c:pt idx="28">
                  <c:v>0.84960572311194205</c:v>
                </c:pt>
                <c:pt idx="29">
                  <c:v>0.76213315990569874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A-4FC5-A84F-E06D9A7A5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89976"/>
        <c:axId val="244390368"/>
      </c:lineChart>
      <c:catAx>
        <c:axId val="24438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543336088513799"/>
              <c:y val="0.90080541540886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90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439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4659300184162E-2"/>
              <c:y val="0.27613969165382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89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18367386397096"/>
          <c:y val="0.351206997248668"/>
          <c:w val="0.27808529458679498"/>
          <c:h val="0.1903488069353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9641081162699"/>
          <c:y val="6.9705185082399201E-2"/>
          <c:w val="0.53222931814952801"/>
          <c:h val="0.75067122396429897"/>
        </c:manualLayout>
      </c:layout>
      <c:lineChart>
        <c:grouping val="standard"/>
        <c:varyColors val="0"/>
        <c:ser>
          <c:idx val="0"/>
          <c:order val="0"/>
          <c:tx>
            <c:strRef>
              <c:f>a.2!$E$3:$E$5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a.2!$E$6:$E$35</c:f>
              <c:numCache>
                <c:formatCode>#,##0</c:formatCode>
                <c:ptCount val="30"/>
                <c:pt idx="0">
                  <c:v>842.6874810548652</c:v>
                </c:pt>
                <c:pt idx="1">
                  <c:v>752.1844506718403</c:v>
                </c:pt>
                <c:pt idx="2">
                  <c:v>937.83251974793643</c:v>
                </c:pt>
                <c:pt idx="3">
                  <c:v>974.56970624820599</c:v>
                </c:pt>
                <c:pt idx="4">
                  <c:v>952.58943999999997</c:v>
                </c:pt>
                <c:pt idx="5">
                  <c:v>809.12913003940594</c:v>
                </c:pt>
                <c:pt idx="6">
                  <c:v>921.00610763814052</c:v>
                </c:pt>
                <c:pt idx="7">
                  <c:v>973.8610100292891</c:v>
                </c:pt>
                <c:pt idx="8">
                  <c:v>988.69390488948432</c:v>
                </c:pt>
                <c:pt idx="9">
                  <c:v>1048.3732266666666</c:v>
                </c:pt>
                <c:pt idx="10">
                  <c:v>971.70069718096397</c:v>
                </c:pt>
                <c:pt idx="11">
                  <c:v>990.8328662786522</c:v>
                </c:pt>
                <c:pt idx="12">
                  <c:v>1095.0477500665661</c:v>
                </c:pt>
                <c:pt idx="13">
                  <c:v>1310.0194239785667</c:v>
                </c:pt>
                <c:pt idx="14">
                  <c:v>1318.6671999999999</c:v>
                </c:pt>
                <c:pt idx="15">
                  <c:v>1977.705486511064</c:v>
                </c:pt>
                <c:pt idx="16">
                  <c:v>2496.9695336638647</c:v>
                </c:pt>
                <c:pt idx="17">
                  <c:v>2009.9530487263689</c:v>
                </c:pt>
                <c:pt idx="18">
                  <c:v>0</c:v>
                </c:pt>
                <c:pt idx="19">
                  <c:v>0</c:v>
                </c:pt>
                <c:pt idx="20">
                  <c:v>1453.4494695362232</c:v>
                </c:pt>
                <c:pt idx="21">
                  <c:v>1332.0117122943166</c:v>
                </c:pt>
                <c:pt idx="22">
                  <c:v>1079.7629360078104</c:v>
                </c:pt>
                <c:pt idx="23">
                  <c:v>1165.2463879054637</c:v>
                </c:pt>
                <c:pt idx="24">
                  <c:v>1422.3236266666665</c:v>
                </c:pt>
                <c:pt idx="25">
                  <c:v>939.63382843285854</c:v>
                </c:pt>
                <c:pt idx="26">
                  <c:v>1002.3233455486098</c:v>
                </c:pt>
                <c:pt idx="27">
                  <c:v>1027.3578592349338</c:v>
                </c:pt>
                <c:pt idx="28">
                  <c:v>996.93302076356338</c:v>
                </c:pt>
                <c:pt idx="29">
                  <c:v>936.84415999999999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5-4A7A-B35B-2CEAF2E363B6}"/>
            </c:ext>
          </c:extLst>
        </c:ser>
        <c:ser>
          <c:idx val="1"/>
          <c:order val="1"/>
          <c:tx>
            <c:strRef>
              <c:f>a.2!$F$3:$F$5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a.2!$F$6:$F$35</c:f>
              <c:numCache>
                <c:formatCode>#,##0</c:formatCode>
                <c:ptCount val="30"/>
                <c:pt idx="0">
                  <c:v>0</c:v>
                </c:pt>
                <c:pt idx="1">
                  <c:v>842.6874810548652</c:v>
                </c:pt>
                <c:pt idx="2">
                  <c:v>752.1844506718403</c:v>
                </c:pt>
                <c:pt idx="3">
                  <c:v>937.83251974793643</c:v>
                </c:pt>
                <c:pt idx="4">
                  <c:v>974.56970624820599</c:v>
                </c:pt>
                <c:pt idx="5">
                  <c:v>952.58943999999997</c:v>
                </c:pt>
                <c:pt idx="6">
                  <c:v>809.12913003940594</c:v>
                </c:pt>
                <c:pt idx="7">
                  <c:v>921.00610763814052</c:v>
                </c:pt>
                <c:pt idx="8">
                  <c:v>973.8610100292891</c:v>
                </c:pt>
                <c:pt idx="9">
                  <c:v>988.69390488948432</c:v>
                </c:pt>
                <c:pt idx="10">
                  <c:v>1048.3732266666666</c:v>
                </c:pt>
                <c:pt idx="11">
                  <c:v>971.70069718096397</c:v>
                </c:pt>
                <c:pt idx="12">
                  <c:v>990.8328662786522</c:v>
                </c:pt>
                <c:pt idx="13">
                  <c:v>1095.0477500665661</c:v>
                </c:pt>
                <c:pt idx="14">
                  <c:v>1310.0194239785667</c:v>
                </c:pt>
                <c:pt idx="15">
                  <c:v>1318.6671999999999</c:v>
                </c:pt>
                <c:pt idx="16">
                  <c:v>1977.705486511064</c:v>
                </c:pt>
                <c:pt idx="17">
                  <c:v>2496.9695336638647</c:v>
                </c:pt>
                <c:pt idx="18">
                  <c:v>2009.9530487263689</c:v>
                </c:pt>
                <c:pt idx="19">
                  <c:v>0</c:v>
                </c:pt>
                <c:pt idx="20">
                  <c:v>0</c:v>
                </c:pt>
                <c:pt idx="21">
                  <c:v>1453.4494695362232</c:v>
                </c:pt>
                <c:pt idx="22">
                  <c:v>1332.0117122943166</c:v>
                </c:pt>
                <c:pt idx="23">
                  <c:v>1079.7629360078104</c:v>
                </c:pt>
                <c:pt idx="24">
                  <c:v>1165.2463879054637</c:v>
                </c:pt>
                <c:pt idx="25">
                  <c:v>1422.3236266666665</c:v>
                </c:pt>
                <c:pt idx="26">
                  <c:v>939.63382843285854</c:v>
                </c:pt>
                <c:pt idx="27">
                  <c:v>1002.3233455486098</c:v>
                </c:pt>
                <c:pt idx="28">
                  <c:v>1027.3578592349338</c:v>
                </c:pt>
                <c:pt idx="29">
                  <c:v>996.93302076356338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5-4A7A-B35B-2CEAF2E3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91152"/>
        <c:axId val="248972656"/>
      </c:lineChart>
      <c:catAx>
        <c:axId val="24439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543336088513799"/>
              <c:y val="0.90080541540886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726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897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4659300184162E-2"/>
              <c:y val="0.27613969165382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391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18367386397096"/>
          <c:y val="0.351206997248668"/>
          <c:w val="0.27808529458679498"/>
          <c:h val="0.1903488069353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a.2!$E$1:$E$4</c:f>
              <c:strCache>
                <c:ptCount val="4"/>
                <c:pt idx="2">
                  <c:v>Seasonally</c:v>
                </c:pt>
                <c:pt idx="3">
                  <c:v>Adjusted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a.2!$C$5:$C$74</c15:sqref>
                  </c15:fullRef>
                </c:ext>
              </c:extLst>
              <c:f>a.2!$C$6:$C$10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a.2!$E$5:$E$74</c15:sqref>
                  </c15:fullRef>
                </c:ext>
              </c:extLst>
              <c:f>a.2!$E$6:$E$10</c:f>
              <c:numCache>
                <c:formatCode>#,##0</c:formatCode>
                <c:ptCount val="5"/>
                <c:pt idx="0">
                  <c:v>842.6874810548652</c:v>
                </c:pt>
                <c:pt idx="1">
                  <c:v>752.1844506718403</c:v>
                </c:pt>
                <c:pt idx="2">
                  <c:v>937.83251974793643</c:v>
                </c:pt>
                <c:pt idx="3">
                  <c:v>974.56970624820599</c:v>
                </c:pt>
                <c:pt idx="4">
                  <c:v>952.58943999999997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7-4A27-95F1-50F1084BA346}"/>
            </c:ext>
          </c:extLst>
        </c:ser>
        <c:ser>
          <c:idx val="1"/>
          <c:order val="1"/>
          <c:tx>
            <c:strRef>
              <c:f>a.2!$F$1:$F$4</c:f>
              <c:strCache>
                <c:ptCount val="4"/>
                <c:pt idx="1">
                  <c:v>last value model</c:v>
                </c:pt>
                <c:pt idx="2">
                  <c:v>Seasonally</c:v>
                </c:pt>
                <c:pt idx="3">
                  <c:v>Adjusted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a.2!$C$5:$C$74</c15:sqref>
                  </c15:fullRef>
                </c:ext>
              </c:extLst>
              <c:f>a.2!$C$6:$C$10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a.2!$F$5:$F$74</c15:sqref>
                  </c15:fullRef>
                </c:ext>
              </c:extLst>
              <c:f>a.2!$F$6:$F$10</c:f>
              <c:numCache>
                <c:formatCode>#,##0</c:formatCode>
                <c:ptCount val="5"/>
                <c:pt idx="0">
                  <c:v>0</c:v>
                </c:pt>
                <c:pt idx="1">
                  <c:v>842.6874810548652</c:v>
                </c:pt>
                <c:pt idx="2">
                  <c:v>752.1844506718403</c:v>
                </c:pt>
                <c:pt idx="3">
                  <c:v>937.83251974793643</c:v>
                </c:pt>
                <c:pt idx="4">
                  <c:v>974.56970624820599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7-4A27-95F1-50F1084BA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523199"/>
        <c:axId val="1378523679"/>
      </c:lineChart>
      <c:catAx>
        <c:axId val="13785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23679"/>
        <c:crosses val="autoZero"/>
        <c:auto val="1"/>
        <c:lblAlgn val="ctr"/>
        <c:lblOffset val="100"/>
        <c:noMultiLvlLbl val="0"/>
      </c:catAx>
      <c:valAx>
        <c:axId val="13785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9641081162699"/>
          <c:y val="6.9705185082399201E-2"/>
          <c:w val="0.53222931814952801"/>
          <c:h val="0.75067122396429897"/>
        </c:manualLayout>
      </c:layout>
      <c:lineChart>
        <c:grouping val="standard"/>
        <c:varyColors val="0"/>
        <c:ser>
          <c:idx val="0"/>
          <c:order val="0"/>
          <c:tx>
            <c:strRef>
              <c:f>a.3!$E$3:$E$5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a.3!$E$6:$E$35</c:f>
              <c:numCache>
                <c:formatCode>#,##0</c:formatCode>
                <c:ptCount val="30"/>
                <c:pt idx="0">
                  <c:v>842.6874810548652</c:v>
                </c:pt>
                <c:pt idx="1">
                  <c:v>752.1844506718403</c:v>
                </c:pt>
                <c:pt idx="2">
                  <c:v>937.83251974793643</c:v>
                </c:pt>
                <c:pt idx="3">
                  <c:v>974.56970624820599</c:v>
                </c:pt>
                <c:pt idx="4">
                  <c:v>952.58943999999997</c:v>
                </c:pt>
                <c:pt idx="5">
                  <c:v>809.12913003940594</c:v>
                </c:pt>
                <c:pt idx="6">
                  <c:v>921.00610763814052</c:v>
                </c:pt>
                <c:pt idx="7">
                  <c:v>973.8610100292891</c:v>
                </c:pt>
                <c:pt idx="8">
                  <c:v>988.69390488948432</c:v>
                </c:pt>
                <c:pt idx="9">
                  <c:v>1048.3732266666666</c:v>
                </c:pt>
                <c:pt idx="10">
                  <c:v>971.70069718096397</c:v>
                </c:pt>
                <c:pt idx="11">
                  <c:v>990.8328662786522</c:v>
                </c:pt>
                <c:pt idx="12">
                  <c:v>1095.0477500665661</c:v>
                </c:pt>
                <c:pt idx="13">
                  <c:v>1310.0194239785667</c:v>
                </c:pt>
                <c:pt idx="14">
                  <c:v>1318.6671999999999</c:v>
                </c:pt>
                <c:pt idx="15">
                  <c:v>1977.705486511064</c:v>
                </c:pt>
                <c:pt idx="16">
                  <c:v>2496.9695336638647</c:v>
                </c:pt>
                <c:pt idx="17">
                  <c:v>2009.9530487263689</c:v>
                </c:pt>
                <c:pt idx="18">
                  <c:v>0</c:v>
                </c:pt>
                <c:pt idx="19">
                  <c:v>0</c:v>
                </c:pt>
                <c:pt idx="20">
                  <c:v>1453.4494695362232</c:v>
                </c:pt>
                <c:pt idx="21">
                  <c:v>1332.0117122943166</c:v>
                </c:pt>
                <c:pt idx="22">
                  <c:v>1079.7629360078104</c:v>
                </c:pt>
                <c:pt idx="23">
                  <c:v>1165.2463879054637</c:v>
                </c:pt>
                <c:pt idx="24">
                  <c:v>1422.3236266666665</c:v>
                </c:pt>
                <c:pt idx="25">
                  <c:v>939.63382843285854</c:v>
                </c:pt>
                <c:pt idx="26">
                  <c:v>1002.3233455486098</c:v>
                </c:pt>
                <c:pt idx="27">
                  <c:v>1027.3578592349338</c:v>
                </c:pt>
                <c:pt idx="28">
                  <c:v>996.93302076356338</c:v>
                </c:pt>
                <c:pt idx="29">
                  <c:v>936.84415999999999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2-4F02-A077-0CBFE07DCB8F}"/>
            </c:ext>
          </c:extLst>
        </c:ser>
        <c:ser>
          <c:idx val="1"/>
          <c:order val="1"/>
          <c:tx>
            <c:strRef>
              <c:f>a.3!$F$3:$F$5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a.3!$F$6:$F$35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844.23481715821401</c:v>
                </c:pt>
                <c:pt idx="4">
                  <c:v>888.19555888932757</c:v>
                </c:pt>
                <c:pt idx="5">
                  <c:v>954.99722199871428</c:v>
                </c:pt>
                <c:pt idx="6">
                  <c:v>912.09609209587063</c:v>
                </c:pt>
                <c:pt idx="7">
                  <c:v>894.24155922584885</c:v>
                </c:pt>
                <c:pt idx="8">
                  <c:v>901.33208256894522</c:v>
                </c:pt>
                <c:pt idx="9">
                  <c:v>961.18700751897131</c:v>
                </c:pt>
                <c:pt idx="10">
                  <c:v>1003.6427138618134</c:v>
                </c:pt>
                <c:pt idx="11">
                  <c:v>1002.9226095790382</c:v>
                </c:pt>
                <c:pt idx="12">
                  <c:v>1003.635596708761</c:v>
                </c:pt>
                <c:pt idx="13">
                  <c:v>1019.1937711753941</c:v>
                </c:pt>
                <c:pt idx="14">
                  <c:v>1131.9666801079284</c:v>
                </c:pt>
                <c:pt idx="15">
                  <c:v>1241.2447913483775</c:v>
                </c:pt>
                <c:pt idx="16">
                  <c:v>1535.4640368298769</c:v>
                </c:pt>
                <c:pt idx="17">
                  <c:v>1931.1140733916429</c:v>
                </c:pt>
                <c:pt idx="18">
                  <c:v>2161.5426896337663</c:v>
                </c:pt>
                <c:pt idx="19">
                  <c:v>1502.3075274634111</c:v>
                </c:pt>
                <c:pt idx="20">
                  <c:v>669.98434957545635</c:v>
                </c:pt>
                <c:pt idx="21">
                  <c:v>484.4831565120744</c:v>
                </c:pt>
                <c:pt idx="22">
                  <c:v>928.48706061017992</c:v>
                </c:pt>
                <c:pt idx="23">
                  <c:v>1288.4080392794501</c:v>
                </c:pt>
                <c:pt idx="24">
                  <c:v>1192.3403454025301</c:v>
                </c:pt>
                <c:pt idx="25">
                  <c:v>1222.4443168599801</c:v>
                </c:pt>
                <c:pt idx="26">
                  <c:v>1175.7346143349962</c:v>
                </c:pt>
                <c:pt idx="27">
                  <c:v>1121.4269335493782</c:v>
                </c:pt>
                <c:pt idx="28">
                  <c:v>989.7716777388008</c:v>
                </c:pt>
                <c:pt idx="29">
                  <c:v>1008.8714085157025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2-4F02-A077-0CBFE07D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734040"/>
        <c:axId val="471403224"/>
      </c:lineChart>
      <c:catAx>
        <c:axId val="25073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543336088513799"/>
              <c:y val="0.90080541540886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14032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7140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4659300184162E-2"/>
              <c:y val="0.27613969165382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734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18367386397096"/>
          <c:y val="0.351206997248668"/>
          <c:w val="0.27808529458679498"/>
          <c:h val="0.1903488069353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9641081162699"/>
          <c:y val="6.9705185082399201E-2"/>
          <c:w val="0.53222931814952801"/>
          <c:h val="0.75067122396429897"/>
        </c:manualLayout>
      </c:layout>
      <c:lineChart>
        <c:grouping val="standard"/>
        <c:varyColors val="0"/>
        <c:ser>
          <c:idx val="0"/>
          <c:order val="0"/>
          <c:tx>
            <c:strRef>
              <c:f>a.4!$E$3:$E$5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a.4!$E$6:$E$35</c:f>
              <c:numCache>
                <c:formatCode>#,##0</c:formatCode>
                <c:ptCount val="30"/>
                <c:pt idx="0">
                  <c:v>842.6874810548652</c:v>
                </c:pt>
                <c:pt idx="1">
                  <c:v>752.1844506718403</c:v>
                </c:pt>
                <c:pt idx="2">
                  <c:v>937.83251974793643</c:v>
                </c:pt>
                <c:pt idx="3">
                  <c:v>974.56970624820599</c:v>
                </c:pt>
                <c:pt idx="4">
                  <c:v>952.58943999999997</c:v>
                </c:pt>
                <c:pt idx="5">
                  <c:v>809.12913003940594</c:v>
                </c:pt>
                <c:pt idx="6">
                  <c:v>921.00610763814052</c:v>
                </c:pt>
                <c:pt idx="7">
                  <c:v>973.8610100292891</c:v>
                </c:pt>
                <c:pt idx="8">
                  <c:v>988.69390488948432</c:v>
                </c:pt>
                <c:pt idx="9">
                  <c:v>1048.3732266666666</c:v>
                </c:pt>
                <c:pt idx="10">
                  <c:v>971.70069718096397</c:v>
                </c:pt>
                <c:pt idx="11">
                  <c:v>990.8328662786522</c:v>
                </c:pt>
                <c:pt idx="12">
                  <c:v>1095.0477500665661</c:v>
                </c:pt>
                <c:pt idx="13">
                  <c:v>1310.0194239785667</c:v>
                </c:pt>
                <c:pt idx="14">
                  <c:v>1318.6671999999999</c:v>
                </c:pt>
                <c:pt idx="15">
                  <c:v>1977.705486511064</c:v>
                </c:pt>
                <c:pt idx="16">
                  <c:v>2496.9695336638647</c:v>
                </c:pt>
                <c:pt idx="17">
                  <c:v>2009.9530487263689</c:v>
                </c:pt>
                <c:pt idx="18">
                  <c:v>0</c:v>
                </c:pt>
                <c:pt idx="19">
                  <c:v>0</c:v>
                </c:pt>
                <c:pt idx="20">
                  <c:v>1453.4494695362232</c:v>
                </c:pt>
                <c:pt idx="21">
                  <c:v>1332.0117122943166</c:v>
                </c:pt>
                <c:pt idx="22">
                  <c:v>1079.7629360078104</c:v>
                </c:pt>
                <c:pt idx="23">
                  <c:v>1165.2463879054637</c:v>
                </c:pt>
                <c:pt idx="24">
                  <c:v>1422.3236266666665</c:v>
                </c:pt>
                <c:pt idx="25">
                  <c:v>939.63382843285854</c:v>
                </c:pt>
                <c:pt idx="26">
                  <c:v>1002.3233455486098</c:v>
                </c:pt>
                <c:pt idx="27">
                  <c:v>1027.3578592349338</c:v>
                </c:pt>
                <c:pt idx="28">
                  <c:v>996.93302076356338</c:v>
                </c:pt>
                <c:pt idx="29">
                  <c:v>936.84415999999999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F-4979-A422-65258C231588}"/>
            </c:ext>
          </c:extLst>
        </c:ser>
        <c:ser>
          <c:idx val="1"/>
          <c:order val="1"/>
          <c:tx>
            <c:strRef>
              <c:f>a.4!$F$3:$F$5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a.4!$F$6:$F$35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891.9727195445696</c:v>
                </c:pt>
                <c:pt idx="6">
                  <c:v>885.2610493414777</c:v>
                </c:pt>
                <c:pt idx="7">
                  <c:v>919.02538073473784</c:v>
                </c:pt>
                <c:pt idx="8">
                  <c:v>926.23107879100826</c:v>
                </c:pt>
                <c:pt idx="9">
                  <c:v>929.05591851926397</c:v>
                </c:pt>
                <c:pt idx="10">
                  <c:v>948.21267585259739</c:v>
                </c:pt>
                <c:pt idx="11">
                  <c:v>980.72698928090881</c:v>
                </c:pt>
                <c:pt idx="12">
                  <c:v>994.69234100901144</c:v>
                </c:pt>
                <c:pt idx="13">
                  <c:v>1018.9296890164666</c:v>
                </c:pt>
                <c:pt idx="14">
                  <c:v>1083.1947928342831</c:v>
                </c:pt>
                <c:pt idx="15">
                  <c:v>1137.2535875009498</c:v>
                </c:pt>
                <c:pt idx="16">
                  <c:v>1338.4545453669698</c:v>
                </c:pt>
                <c:pt idx="17">
                  <c:v>1639.6818788440123</c:v>
                </c:pt>
                <c:pt idx="18">
                  <c:v>1822.6629385759729</c:v>
                </c:pt>
                <c:pt idx="19">
                  <c:v>1560.6590537802597</c:v>
                </c:pt>
                <c:pt idx="20">
                  <c:v>1296.9256137802597</c:v>
                </c:pt>
                <c:pt idx="21">
                  <c:v>1192.0744103852915</c:v>
                </c:pt>
                <c:pt idx="22">
                  <c:v>959.08284611138174</c:v>
                </c:pt>
                <c:pt idx="23">
                  <c:v>773.04482356767005</c:v>
                </c:pt>
                <c:pt idx="24">
                  <c:v>1006.0941011487628</c:v>
                </c:pt>
                <c:pt idx="25">
                  <c:v>1290.558826482096</c:v>
                </c:pt>
                <c:pt idx="26">
                  <c:v>1187.795698261423</c:v>
                </c:pt>
                <c:pt idx="27">
                  <c:v>1121.8580249122817</c:v>
                </c:pt>
                <c:pt idx="28">
                  <c:v>1111.3770095577065</c:v>
                </c:pt>
                <c:pt idx="29">
                  <c:v>1077.7143361293263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F-4979-A422-65258C23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32816"/>
        <c:axId val="465332424"/>
      </c:lineChart>
      <c:catAx>
        <c:axId val="46533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543336088513799"/>
              <c:y val="0.90080541540886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5332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6533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4659300184162E-2"/>
              <c:y val="0.27613969165382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5332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18367386397096"/>
          <c:y val="0.351206997248668"/>
          <c:w val="0.27808529458679498"/>
          <c:h val="0.1903488069353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9641081162699"/>
          <c:y val="6.9705185082399201E-2"/>
          <c:w val="0.53222931814952801"/>
          <c:h val="0.75067122396429897"/>
        </c:manualLayout>
      </c:layout>
      <c:lineChart>
        <c:grouping val="standard"/>
        <c:varyColors val="0"/>
        <c:ser>
          <c:idx val="0"/>
          <c:order val="0"/>
          <c:tx>
            <c:strRef>
              <c:f>a.5!$E$3:$E$5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a.5!$E$6:$E$35</c:f>
              <c:numCache>
                <c:formatCode>#,##0</c:formatCode>
                <c:ptCount val="30"/>
                <c:pt idx="0">
                  <c:v>842.6874810548652</c:v>
                </c:pt>
                <c:pt idx="1">
                  <c:v>752.1844506718403</c:v>
                </c:pt>
                <c:pt idx="2">
                  <c:v>937.83251974793643</c:v>
                </c:pt>
                <c:pt idx="3">
                  <c:v>974.56970624820599</c:v>
                </c:pt>
                <c:pt idx="4">
                  <c:v>952.58943999999997</c:v>
                </c:pt>
                <c:pt idx="5">
                  <c:v>809.12913003940594</c:v>
                </c:pt>
                <c:pt idx="6">
                  <c:v>921.00610763814052</c:v>
                </c:pt>
                <c:pt idx="7">
                  <c:v>973.8610100292891</c:v>
                </c:pt>
                <c:pt idx="8">
                  <c:v>988.69390488948432</c:v>
                </c:pt>
                <c:pt idx="9">
                  <c:v>1048.3732266666666</c:v>
                </c:pt>
                <c:pt idx="10">
                  <c:v>971.70069718096397</c:v>
                </c:pt>
                <c:pt idx="11">
                  <c:v>990.8328662786522</c:v>
                </c:pt>
                <c:pt idx="12">
                  <c:v>1095.0477500665661</c:v>
                </c:pt>
                <c:pt idx="13">
                  <c:v>1310.0194239785667</c:v>
                </c:pt>
                <c:pt idx="14">
                  <c:v>1318.6671999999999</c:v>
                </c:pt>
                <c:pt idx="15">
                  <c:v>1977.705486511064</c:v>
                </c:pt>
                <c:pt idx="16">
                  <c:v>2496.9695336638647</c:v>
                </c:pt>
                <c:pt idx="17">
                  <c:v>2009.9530487263689</c:v>
                </c:pt>
                <c:pt idx="18">
                  <c:v>0</c:v>
                </c:pt>
                <c:pt idx="19">
                  <c:v>0</c:v>
                </c:pt>
                <c:pt idx="20">
                  <c:v>1453.4494695362232</c:v>
                </c:pt>
                <c:pt idx="21">
                  <c:v>1332.0117122943166</c:v>
                </c:pt>
                <c:pt idx="22">
                  <c:v>1079.7629360078104</c:v>
                </c:pt>
                <c:pt idx="23">
                  <c:v>1165.2463879054637</c:v>
                </c:pt>
                <c:pt idx="24">
                  <c:v>1422.3236266666665</c:v>
                </c:pt>
                <c:pt idx="25">
                  <c:v>939.63382843285854</c:v>
                </c:pt>
                <c:pt idx="26">
                  <c:v>1002.3233455486098</c:v>
                </c:pt>
                <c:pt idx="27">
                  <c:v>1027.3578592349338</c:v>
                </c:pt>
                <c:pt idx="28">
                  <c:v>996.93302076356338</c:v>
                </c:pt>
                <c:pt idx="29">
                  <c:v>936.84415999999999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9-40B6-B7C2-D4B153D46217}"/>
            </c:ext>
          </c:extLst>
        </c:ser>
        <c:ser>
          <c:idx val="1"/>
          <c:order val="1"/>
          <c:tx>
            <c:strRef>
              <c:f>a.5!$F$3:$F$5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a.5!$F$6:$F$35</c:f>
              <c:numCache>
                <c:formatCode>#,##0</c:formatCode>
                <c:ptCount val="30"/>
                <c:pt idx="0">
                  <c:v>0</c:v>
                </c:pt>
                <c:pt idx="1">
                  <c:v>842.6874810548652</c:v>
                </c:pt>
                <c:pt idx="2">
                  <c:v>833.63717801656276</c:v>
                </c:pt>
                <c:pt idx="3">
                  <c:v>844.05671218970019</c:v>
                </c:pt>
                <c:pt idx="4">
                  <c:v>857.10801159555081</c:v>
                </c:pt>
                <c:pt idx="5">
                  <c:v>866.65615443599575</c:v>
                </c:pt>
                <c:pt idx="6">
                  <c:v>860.9034519963368</c:v>
                </c:pt>
                <c:pt idx="7">
                  <c:v>866.91371756051717</c:v>
                </c:pt>
                <c:pt idx="8">
                  <c:v>877.60844680739433</c:v>
                </c:pt>
                <c:pt idx="9">
                  <c:v>888.71699261560332</c:v>
                </c:pt>
                <c:pt idx="10">
                  <c:v>904.68261602070959</c:v>
                </c:pt>
                <c:pt idx="11">
                  <c:v>911.38442413673511</c:v>
                </c:pt>
                <c:pt idx="12">
                  <c:v>919.3292683509269</c:v>
                </c:pt>
                <c:pt idx="13">
                  <c:v>936.90111652249084</c:v>
                </c:pt>
                <c:pt idx="14">
                  <c:v>974.21294726809856</c:v>
                </c:pt>
                <c:pt idx="15">
                  <c:v>1008.6583725412887</c:v>
                </c:pt>
                <c:pt idx="16">
                  <c:v>1105.5630839382661</c:v>
                </c:pt>
                <c:pt idx="17">
                  <c:v>1244.7037289108259</c:v>
                </c:pt>
                <c:pt idx="18">
                  <c:v>1321.22866089238</c:v>
                </c:pt>
                <c:pt idx="19">
                  <c:v>1189.1057948031421</c:v>
                </c:pt>
                <c:pt idx="20">
                  <c:v>1070.1952153228278</c:v>
                </c:pt>
                <c:pt idx="21">
                  <c:v>1108.5206407441674</c:v>
                </c:pt>
                <c:pt idx="22">
                  <c:v>1130.8697478991824</c:v>
                </c:pt>
                <c:pt idx="23">
                  <c:v>1125.7590667100451</c:v>
                </c:pt>
                <c:pt idx="24">
                  <c:v>1129.7077988295869</c:v>
                </c:pt>
                <c:pt idx="25">
                  <c:v>1158.9693816132949</c:v>
                </c:pt>
                <c:pt idx="26">
                  <c:v>1137.0358262952514</c:v>
                </c:pt>
                <c:pt idx="27">
                  <c:v>1123.5645782205872</c:v>
                </c:pt>
                <c:pt idx="28">
                  <c:v>1113.943906322022</c:v>
                </c:pt>
                <c:pt idx="29">
                  <c:v>1102.2428177661761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9-40B6-B7C2-D4B153D4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00080"/>
        <c:axId val="473100472"/>
      </c:lineChart>
      <c:catAx>
        <c:axId val="47310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543336088513799"/>
              <c:y val="0.90080541540886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1004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7310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4659300184162E-2"/>
              <c:y val="0.27613969165382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100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18367386397096"/>
          <c:y val="0.351206997248668"/>
          <c:w val="0.27808529458679498"/>
          <c:h val="0.1903488069353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9641081162699"/>
          <c:y val="6.9705185082399201E-2"/>
          <c:w val="0.53222931814952801"/>
          <c:h val="0.75067122396429897"/>
        </c:manualLayout>
      </c:layout>
      <c:lineChart>
        <c:grouping val="standard"/>
        <c:varyColors val="0"/>
        <c:ser>
          <c:idx val="0"/>
          <c:order val="0"/>
          <c:tx>
            <c:strRef>
              <c:f>'b.1. - b.3.'!$E$3:$E$5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'b.1. - b.3.'!$E$6:$E$35</c:f>
              <c:numCache>
                <c:formatCode>#,##0</c:formatCode>
                <c:ptCount val="30"/>
                <c:pt idx="0">
                  <c:v>869.40241428916067</c:v>
                </c:pt>
                <c:pt idx="1">
                  <c:v>772.46768429597</c:v>
                </c:pt>
                <c:pt idx="2">
                  <c:v>965.33519093732878</c:v>
                </c:pt>
                <c:pt idx="3">
                  <c:v>995.16485909300275</c:v>
                </c:pt>
                <c:pt idx="4">
                  <c:v>974.12028142019039</c:v>
                </c:pt>
                <c:pt idx="5">
                  <c:v>834.78019425109676</c:v>
                </c:pt>
                <c:pt idx="6">
                  <c:v>945.84174739882576</c:v>
                </c:pt>
                <c:pt idx="7">
                  <c:v>1002.4202448382972</c:v>
                </c:pt>
                <c:pt idx="8">
                  <c:v>1009.5875382102927</c:v>
                </c:pt>
                <c:pt idx="9">
                  <c:v>1072.0690149514217</c:v>
                </c:pt>
                <c:pt idx="10">
                  <c:v>1002.5056157688286</c:v>
                </c:pt>
                <c:pt idx="11">
                  <c:v>1017.5514384204258</c:v>
                </c:pt>
                <c:pt idx="12">
                  <c:v>1127.160880687009</c:v>
                </c:pt>
                <c:pt idx="13">
                  <c:v>1337.7034881286379</c:v>
                </c:pt>
                <c:pt idx="14">
                  <c:v>1348.4722903957181</c:v>
                </c:pt>
                <c:pt idx="15">
                  <c:v>2040.4028342432339</c:v>
                </c:pt>
                <c:pt idx="16">
                  <c:v>2564.3022422281024</c:v>
                </c:pt>
                <c:pt idx="17">
                  <c:v>2068.8964918691763</c:v>
                </c:pt>
                <c:pt idx="18">
                  <c:v>0</c:v>
                </c:pt>
                <c:pt idx="19">
                  <c:v>0</c:v>
                </c:pt>
                <c:pt idx="20">
                  <c:v>1499.5268189819242</c:v>
                </c:pt>
                <c:pt idx="21">
                  <c:v>1367.9304350576108</c:v>
                </c:pt>
                <c:pt idx="22">
                  <c:v>1111.4278275169013</c:v>
                </c:pt>
                <c:pt idx="23">
                  <c:v>1189.8710271764164</c:v>
                </c:pt>
                <c:pt idx="24">
                  <c:v>1454.4716047651327</c:v>
                </c:pt>
                <c:pt idx="25">
                  <c:v>969.42216106578985</c:v>
                </c:pt>
                <c:pt idx="26">
                  <c:v>1029.3517673227143</c:v>
                </c:pt>
                <c:pt idx="27">
                  <c:v>1057.4859309336746</c:v>
                </c:pt>
                <c:pt idx="28">
                  <c:v>1018.0007676953785</c:v>
                </c:pt>
                <c:pt idx="29">
                  <c:v>958.01911974382358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C-4CB0-A427-4950BADEFC27}"/>
            </c:ext>
          </c:extLst>
        </c:ser>
        <c:ser>
          <c:idx val="1"/>
          <c:order val="1"/>
          <c:tx>
            <c:strRef>
              <c:f>'b.1. - b.3.'!$F$3:$F$5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'b.1. - b.3.'!$F$6:$F$35</c:f>
              <c:numCache>
                <c:formatCode>#,##0</c:formatCode>
                <c:ptCount val="30"/>
                <c:pt idx="0">
                  <c:v>0</c:v>
                </c:pt>
                <c:pt idx="1">
                  <c:v>869.40241428916067</c:v>
                </c:pt>
                <c:pt idx="2">
                  <c:v>840.32199529120339</c:v>
                </c:pt>
                <c:pt idx="3">
                  <c:v>877.825953985041</c:v>
                </c:pt>
                <c:pt idx="4">
                  <c:v>913.02762551742944</c:v>
                </c:pt>
                <c:pt idx="5">
                  <c:v>931.35542228825773</c:v>
                </c:pt>
                <c:pt idx="6">
                  <c:v>902.38285387710937</c:v>
                </c:pt>
                <c:pt idx="7">
                  <c:v>915.42052193362429</c:v>
                </c:pt>
                <c:pt idx="8">
                  <c:v>941.52043880502606</c:v>
                </c:pt>
                <c:pt idx="9">
                  <c:v>961.94056862660591</c:v>
                </c:pt>
                <c:pt idx="10">
                  <c:v>994.97910252405052</c:v>
                </c:pt>
                <c:pt idx="11">
                  <c:v>997.23705649748399</c:v>
                </c:pt>
                <c:pt idx="12">
                  <c:v>1003.3313710743664</c:v>
                </c:pt>
                <c:pt idx="13">
                  <c:v>1040.4802239581591</c:v>
                </c:pt>
                <c:pt idx="14">
                  <c:v>1129.6472032093027</c:v>
                </c:pt>
                <c:pt idx="15">
                  <c:v>1195.2947293652273</c:v>
                </c:pt>
                <c:pt idx="16">
                  <c:v>1448.8271608286293</c:v>
                </c:pt>
                <c:pt idx="17">
                  <c:v>1783.4696852484713</c:v>
                </c:pt>
                <c:pt idx="18">
                  <c:v>1869.0977272346827</c:v>
                </c:pt>
                <c:pt idx="19">
                  <c:v>1308.3684090642778</c:v>
                </c:pt>
                <c:pt idx="20">
                  <c:v>915.85788634499443</c:v>
                </c:pt>
                <c:pt idx="21">
                  <c:v>1090.9585661360734</c:v>
                </c:pt>
                <c:pt idx="22">
                  <c:v>1174.0501268125345</c:v>
                </c:pt>
                <c:pt idx="23">
                  <c:v>1155.2634370238445</c:v>
                </c:pt>
                <c:pt idx="24">
                  <c:v>1165.6457140696161</c:v>
                </c:pt>
                <c:pt idx="25">
                  <c:v>1252.293481278271</c:v>
                </c:pt>
                <c:pt idx="26">
                  <c:v>1167.4320852145265</c:v>
                </c:pt>
                <c:pt idx="27">
                  <c:v>1126.0079898469828</c:v>
                </c:pt>
                <c:pt idx="28">
                  <c:v>1105.4513721729902</c:v>
                </c:pt>
                <c:pt idx="29">
                  <c:v>1079.2161908297066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C-4CB0-A427-4950BADE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976576"/>
        <c:axId val="248975400"/>
      </c:lineChart>
      <c:catAx>
        <c:axId val="24897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543336088513799"/>
              <c:y val="0.90080541540886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754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48975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4659300184162E-2"/>
              <c:y val="0.27613969165382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976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18367386397096"/>
          <c:y val="0.351206997248668"/>
          <c:w val="0.27808529458679498"/>
          <c:h val="0.1903488069353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13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3075" name="Chart 1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287979</xdr:colOff>
      <xdr:row>13</xdr:row>
      <xdr:rowOff>94845</xdr:rowOff>
    </xdr:from>
    <xdr:to>
      <xdr:col>18</xdr:col>
      <xdr:colOff>259525</xdr:colOff>
      <xdr:row>35</xdr:row>
      <xdr:rowOff>38911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77011</xdr:colOff>
      <xdr:row>35</xdr:row>
      <xdr:rowOff>132134</xdr:rowOff>
    </xdr:from>
    <xdr:to>
      <xdr:col>15</xdr:col>
      <xdr:colOff>279670</xdr:colOff>
      <xdr:row>51</xdr:row>
      <xdr:rowOff>151589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65120D-6ABF-5A23-C523-4B6055365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13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13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13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13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%20Mark/QM501Y/Class%20Notes/18%20Queueing%20Applications/Q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fwang/Dropbox/Teaching/Spring2019/BUSA4134/Cases/Chapter%208%20Savvy%20Stock%20Selection/Stock%20Selection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fwang/Dropbox/Teaching/Spring2019/BUSA4134/Chapter%207/Chapter%200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fwang/Dropbox/Teaching/Spring2019/BUSA4134/Cases/Chapter%205%20Farm%20Management/Case%2005-03_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fwang/Dropbox/Teaching/Spring2019/BUSA4134/Cases/Chapter%207%20Capital%20Budgeting/CapitalBudgeting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Example"/>
      <sheetName val="Example Advanced"/>
      <sheetName val="Case 8-2 a"/>
    </sheetNames>
    <sheetDataSet>
      <sheetData sheetId="0" refreshError="1"/>
      <sheetData sheetId="1">
        <row r="6">
          <cell r="C6">
            <v>0.25</v>
          </cell>
          <cell r="D6">
            <v>0.45</v>
          </cell>
          <cell r="E6">
            <v>0.05</v>
          </cell>
        </row>
        <row r="9">
          <cell r="D9">
            <v>0.04</v>
          </cell>
          <cell r="E9">
            <v>-5.0000000000000001E-3</v>
          </cell>
        </row>
        <row r="10">
          <cell r="E10">
            <v>-0.01</v>
          </cell>
        </row>
        <row r="14">
          <cell r="C14">
            <v>0.4019548114832513</v>
          </cell>
          <cell r="D14">
            <v>0.21702668300886283</v>
          </cell>
          <cell r="E14">
            <v>0.38101853260090007</v>
          </cell>
        </row>
      </sheetData>
      <sheetData sheetId="2" refreshError="1"/>
      <sheetData sheetId="3">
        <row r="14">
          <cell r="J1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.S1 Capital Budgeting"/>
      <sheetName val="7.S1 alt Capital Budgeting"/>
      <sheetName val="7.S2 Search&amp;Rescue"/>
      <sheetName val="7.S3 Warehouse Location"/>
    </sheetNames>
    <sheetDataSet>
      <sheetData sheetId="0"/>
      <sheetData sheetId="1"/>
      <sheetData sheetId="2">
        <row r="5">
          <cell r="AQ5">
            <v>1</v>
          </cell>
        </row>
        <row r="6">
          <cell r="AQ6">
            <v>1</v>
          </cell>
        </row>
        <row r="7">
          <cell r="AQ7">
            <v>1</v>
          </cell>
        </row>
        <row r="8">
          <cell r="AQ8">
            <v>1</v>
          </cell>
        </row>
        <row r="9">
          <cell r="AQ9">
            <v>1</v>
          </cell>
        </row>
        <row r="10">
          <cell r="AQ10">
            <v>1</v>
          </cell>
        </row>
        <row r="11">
          <cell r="AQ11">
            <v>1</v>
          </cell>
        </row>
        <row r="12">
          <cell r="AQ12">
            <v>1</v>
          </cell>
        </row>
        <row r="13">
          <cell r="AQ13">
            <v>1</v>
          </cell>
        </row>
        <row r="14">
          <cell r="AQ14">
            <v>1</v>
          </cell>
        </row>
        <row r="15">
          <cell r="AQ15">
            <v>1</v>
          </cell>
        </row>
        <row r="16">
          <cell r="AQ16">
            <v>1</v>
          </cell>
        </row>
        <row r="17">
          <cell r="AQ17">
            <v>1</v>
          </cell>
        </row>
        <row r="18">
          <cell r="AQ18">
            <v>1</v>
          </cell>
        </row>
        <row r="19">
          <cell r="AQ19">
            <v>1</v>
          </cell>
        </row>
        <row r="20">
          <cell r="AQ20">
            <v>1</v>
          </cell>
        </row>
        <row r="21">
          <cell r="AQ21">
            <v>1</v>
          </cell>
        </row>
        <row r="22">
          <cell r="AQ22">
            <v>1</v>
          </cell>
        </row>
        <row r="23">
          <cell r="AQ23">
            <v>1</v>
          </cell>
        </row>
        <row r="24">
          <cell r="AQ24">
            <v>1</v>
          </cell>
        </row>
        <row r="25">
          <cell r="AQ25">
            <v>1</v>
          </cell>
        </row>
        <row r="26">
          <cell r="AQ26">
            <v>1</v>
          </cell>
        </row>
        <row r="27">
          <cell r="AQ27">
            <v>1</v>
          </cell>
        </row>
        <row r="28">
          <cell r="AQ28">
            <v>1</v>
          </cell>
        </row>
        <row r="29">
          <cell r="AQ29">
            <v>1</v>
          </cell>
        </row>
        <row r="30">
          <cell r="AQ30">
            <v>1</v>
          </cell>
        </row>
        <row r="31">
          <cell r="AQ31">
            <v>1</v>
          </cell>
        </row>
        <row r="32">
          <cell r="AQ32">
            <v>1</v>
          </cell>
        </row>
        <row r="33">
          <cell r="AQ33">
            <v>1</v>
          </cell>
        </row>
        <row r="34">
          <cell r="AQ34">
            <v>1</v>
          </cell>
        </row>
        <row r="35">
          <cell r="AQ35">
            <v>1</v>
          </cell>
        </row>
        <row r="36">
          <cell r="AQ36">
            <v>1</v>
          </cell>
        </row>
        <row r="37">
          <cell r="AQ37">
            <v>1</v>
          </cell>
        </row>
        <row r="38">
          <cell r="AQ38">
            <v>1</v>
          </cell>
        </row>
        <row r="39">
          <cell r="AQ39">
            <v>1</v>
          </cell>
        </row>
        <row r="40">
          <cell r="AQ40">
            <v>1</v>
          </cell>
        </row>
        <row r="41">
          <cell r="AQ41">
            <v>1</v>
          </cell>
        </row>
        <row r="44">
          <cell r="D44">
            <v>0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1</v>
          </cell>
          <cell r="P44">
            <v>0</v>
          </cell>
          <cell r="Q44">
            <v>1</v>
          </cell>
          <cell r="R44">
            <v>0</v>
          </cell>
          <cell r="S44">
            <v>1</v>
          </cell>
          <cell r="T44">
            <v>0</v>
          </cell>
          <cell r="U44">
            <v>1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1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1</v>
          </cell>
          <cell r="AH44">
            <v>0</v>
          </cell>
          <cell r="AI44">
            <v>1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</sheetData>
      <sheetData sheetId="3">
        <row r="6">
          <cell r="D6">
            <v>425</v>
          </cell>
          <cell r="E6">
            <v>450</v>
          </cell>
          <cell r="F6">
            <v>475</v>
          </cell>
        </row>
        <row r="7">
          <cell r="D7">
            <v>350</v>
          </cell>
          <cell r="E7">
            <v>375</v>
          </cell>
          <cell r="F7">
            <v>325</v>
          </cell>
        </row>
        <row r="11">
          <cell r="D11">
            <v>125</v>
          </cell>
          <cell r="E11">
            <v>325</v>
          </cell>
          <cell r="F11">
            <v>0</v>
          </cell>
          <cell r="I11">
            <v>500</v>
          </cell>
        </row>
        <row r="12">
          <cell r="D12">
            <v>400</v>
          </cell>
          <cell r="E12">
            <v>0</v>
          </cell>
          <cell r="F12">
            <v>0</v>
          </cell>
          <cell r="I12">
            <v>400</v>
          </cell>
        </row>
        <row r="18">
          <cell r="D18">
            <v>30</v>
          </cell>
          <cell r="E18">
            <v>70</v>
          </cell>
          <cell r="F18">
            <v>75</v>
          </cell>
          <cell r="G18">
            <v>55</v>
          </cell>
          <cell r="H18">
            <v>40</v>
          </cell>
          <cell r="J18">
            <v>50000</v>
          </cell>
        </row>
        <row r="19">
          <cell r="D19">
            <v>55</v>
          </cell>
          <cell r="E19">
            <v>30</v>
          </cell>
          <cell r="F19">
            <v>45</v>
          </cell>
          <cell r="G19">
            <v>45</v>
          </cell>
          <cell r="H19">
            <v>70</v>
          </cell>
          <cell r="J19">
            <v>30000</v>
          </cell>
        </row>
        <row r="20">
          <cell r="D20">
            <v>70</v>
          </cell>
          <cell r="E20">
            <v>30</v>
          </cell>
          <cell r="F20">
            <v>50</v>
          </cell>
          <cell r="G20">
            <v>60</v>
          </cell>
          <cell r="H20">
            <v>55</v>
          </cell>
          <cell r="J20">
            <v>70000</v>
          </cell>
        </row>
        <row r="24">
          <cell r="D24">
            <v>200</v>
          </cell>
          <cell r="E24">
            <v>0</v>
          </cell>
          <cell r="F24">
            <v>0</v>
          </cell>
          <cell r="G24">
            <v>150</v>
          </cell>
          <cell r="H24">
            <v>175</v>
          </cell>
          <cell r="K24">
            <v>525</v>
          </cell>
          <cell r="M24">
            <v>700</v>
          </cell>
          <cell r="N24">
            <v>1</v>
          </cell>
        </row>
        <row r="25">
          <cell r="D25">
            <v>0</v>
          </cell>
          <cell r="E25">
            <v>225</v>
          </cell>
          <cell r="F25">
            <v>100</v>
          </cell>
          <cell r="G25">
            <v>0</v>
          </cell>
          <cell r="H25">
            <v>0</v>
          </cell>
          <cell r="K25">
            <v>325</v>
          </cell>
          <cell r="M25">
            <v>500</v>
          </cell>
          <cell r="N25">
            <v>1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  <cell r="M26">
            <v>0</v>
          </cell>
          <cell r="N26">
            <v>0</v>
          </cell>
        </row>
        <row r="29">
          <cell r="D29">
            <v>200</v>
          </cell>
          <cell r="E29">
            <v>225</v>
          </cell>
          <cell r="F29">
            <v>100</v>
          </cell>
          <cell r="G29">
            <v>150</v>
          </cell>
          <cell r="H29">
            <v>175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ase 5-3a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7.S1 a b c"/>
    </sheetNames>
    <sheetDataSet>
      <sheetData sheetId="0" refreshError="1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="90" zoomScaleNormal="90" workbookViewId="0">
      <selection activeCell="A2" sqref="A2"/>
    </sheetView>
  </sheetViews>
  <sheetFormatPr defaultColWidth="8.375" defaultRowHeight="13.2"/>
  <cols>
    <col min="1" max="1" width="87.375" style="24" customWidth="1"/>
    <col min="2" max="2" width="29.75" style="24" customWidth="1"/>
    <col min="3" max="3" width="12.375" style="24" bestFit="1" customWidth="1"/>
    <col min="4" max="4" width="15.75" style="24" bestFit="1" customWidth="1"/>
    <col min="5" max="5" width="20.375" style="24" customWidth="1"/>
    <col min="6" max="6" width="10.375" style="24" customWidth="1"/>
    <col min="7" max="16384" width="8.375" style="24"/>
  </cols>
  <sheetData>
    <row r="1" spans="1:5">
      <c r="A1" s="22" t="s">
        <v>41</v>
      </c>
      <c r="B1" s="23" t="s">
        <v>42</v>
      </c>
      <c r="C1" s="23" t="s">
        <v>43</v>
      </c>
      <c r="D1" s="23" t="s">
        <v>44</v>
      </c>
      <c r="E1" s="23" t="s">
        <v>45</v>
      </c>
    </row>
    <row r="2" spans="1:5">
      <c r="A2" s="25" t="s">
        <v>53</v>
      </c>
      <c r="B2" s="26" t="s">
        <v>46</v>
      </c>
      <c r="C2" s="23">
        <v>15</v>
      </c>
      <c r="D2" s="27"/>
    </row>
    <row r="3" spans="1:5">
      <c r="A3" s="25" t="s">
        <v>54</v>
      </c>
      <c r="B3" s="26"/>
      <c r="C3" s="23">
        <v>15</v>
      </c>
      <c r="D3" s="27"/>
    </row>
    <row r="4" spans="1:5">
      <c r="A4" s="28" t="s">
        <v>55</v>
      </c>
      <c r="B4" s="23"/>
      <c r="C4" s="23">
        <v>15</v>
      </c>
      <c r="D4" s="27"/>
    </row>
    <row r="5" spans="1:5">
      <c r="A5" s="28" t="s">
        <v>56</v>
      </c>
      <c r="B5" s="23"/>
      <c r="C5" s="23">
        <v>15</v>
      </c>
      <c r="D5" s="27"/>
    </row>
    <row r="6" spans="1:5">
      <c r="A6" s="28" t="s">
        <v>57</v>
      </c>
      <c r="B6" s="23" t="s">
        <v>50</v>
      </c>
      <c r="C6" s="23">
        <v>20</v>
      </c>
      <c r="D6" s="27"/>
    </row>
    <row r="7" spans="1:5">
      <c r="A7" s="28"/>
      <c r="B7" s="23"/>
      <c r="C7" s="23"/>
      <c r="D7" s="27"/>
    </row>
    <row r="8" spans="1:5">
      <c r="A8" s="28" t="s">
        <v>58</v>
      </c>
      <c r="B8" s="23"/>
      <c r="C8" s="23">
        <v>5</v>
      </c>
      <c r="D8" s="27"/>
    </row>
    <row r="9" spans="1:5">
      <c r="A9" s="28" t="s">
        <v>59</v>
      </c>
      <c r="B9" s="23"/>
      <c r="C9" s="23">
        <v>5</v>
      </c>
      <c r="D9" s="27"/>
    </row>
    <row r="10" spans="1:5">
      <c r="A10" s="28" t="s">
        <v>60</v>
      </c>
      <c r="B10" s="23"/>
      <c r="C10" s="23">
        <v>10</v>
      </c>
      <c r="D10" s="27"/>
    </row>
    <row r="11" spans="1:5">
      <c r="A11" s="28"/>
      <c r="B11" s="23"/>
      <c r="C11" s="29"/>
      <c r="D11" s="27"/>
    </row>
    <row r="12" spans="1:5">
      <c r="A12" s="27"/>
      <c r="B12" s="27"/>
      <c r="C12" s="23">
        <f>SUM(C2:C10)</f>
        <v>100</v>
      </c>
      <c r="D12" s="23">
        <f>SUM(D2:D11)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"/>
  <sheetViews>
    <sheetView zoomScaleNormal="100" workbookViewId="0">
      <selection activeCell="F6" sqref="F6"/>
    </sheetView>
  </sheetViews>
  <sheetFormatPr defaultColWidth="10.875" defaultRowHeight="13.2"/>
  <cols>
    <col min="1" max="1" width="2.875" style="6" customWidth="1"/>
    <col min="2" max="2" width="5.625" style="6" bestFit="1" customWidth="1"/>
    <col min="3" max="3" width="8.875" style="6" customWidth="1"/>
    <col min="4" max="4" width="8.625" style="6" customWidth="1"/>
    <col min="5" max="5" width="11.625" style="6" customWidth="1"/>
    <col min="6" max="6" width="16.25" style="6" bestFit="1" customWidth="1"/>
    <col min="7" max="7" width="10" style="6" customWidth="1"/>
    <col min="8" max="8" width="12.625" style="6" customWidth="1"/>
    <col min="9" max="9" width="4.375" style="6" customWidth="1"/>
    <col min="10" max="10" width="9.375" style="6" customWidth="1"/>
    <col min="11" max="11" width="20" style="6" customWidth="1"/>
    <col min="12" max="12" width="5.875" style="6" customWidth="1"/>
    <col min="13" max="13" width="26.875" style="6" bestFit="1" customWidth="1"/>
    <col min="14" max="14" width="8.125" style="6" bestFit="1" customWidth="1"/>
    <col min="15" max="16384" width="10.875" style="6"/>
  </cols>
  <sheetData>
    <row r="1" spans="1:14" ht="17.399999999999999">
      <c r="A1" s="7"/>
    </row>
    <row r="2" spans="1:14" ht="13.8" thickBot="1"/>
    <row r="3" spans="1:14" ht="13.8" thickBot="1">
      <c r="E3" s="5" t="s">
        <v>10</v>
      </c>
      <c r="F3" s="5"/>
      <c r="M3" s="8" t="s">
        <v>4</v>
      </c>
      <c r="N3" s="9" t="s">
        <v>5</v>
      </c>
    </row>
    <row r="4" spans="1:14">
      <c r="B4" s="5"/>
      <c r="C4" s="5"/>
      <c r="D4" s="5" t="s">
        <v>0</v>
      </c>
      <c r="E4" s="5" t="s">
        <v>11</v>
      </c>
      <c r="F4" s="5"/>
      <c r="G4" s="5"/>
      <c r="H4" s="5"/>
      <c r="M4" s="1" t="s">
        <v>14</v>
      </c>
      <c r="N4" s="2" t="s">
        <v>15</v>
      </c>
    </row>
    <row r="5" spans="1:14">
      <c r="B5" s="5" t="str">
        <f>IF(TypeOfSeasonality="Daily","Week","Year")</f>
        <v>Week</v>
      </c>
      <c r="C5" s="5" t="str">
        <f>IF(TypeOfSeasonality="Quarterly","Quarter",IF(TypeOfSeasonality="Monthly","Month","Day"))</f>
        <v>Day</v>
      </c>
      <c r="D5" s="5" t="s">
        <v>1</v>
      </c>
      <c r="E5" s="5" t="s">
        <v>1</v>
      </c>
      <c r="F5" s="5" t="s">
        <v>3</v>
      </c>
      <c r="G5" s="11"/>
      <c r="H5" s="5"/>
      <c r="K5" s="5" t="s">
        <v>2</v>
      </c>
      <c r="M5" s="1" t="s">
        <v>18</v>
      </c>
      <c r="N5" s="2" t="s">
        <v>19</v>
      </c>
    </row>
    <row r="6" spans="1:14">
      <c r="B6" s="6">
        <f>IF(TypeOfSeasonality="Quarterly",TRUNC((ROW(B6)-2)/4),IF(TypeOfSeasonality="Monthly",TRUNC((ROW(B6)+6)/12),43+TRUNC((ROW(B6)-1)/5)))</f>
        <v>44</v>
      </c>
      <c r="C6" s="6">
        <f t="shared" ref="C6:C37" si="0">IF(TypeOfSeasonality="Quarterly",INDEX($J$9:$J$12,MOD(ROW(B6)+2,4)+1,1),IF(TypeOfSeasonality="Monthly",INDEX($J$9:$J$20,MOD(ROW(B6)-6,12)+1,1),INDEX($J$9:$J$13,MOD(ROW(B6)-1,5)+1,1)))</f>
        <v>1</v>
      </c>
      <c r="D6" s="15">
        <v>1130</v>
      </c>
      <c r="E6" s="10">
        <f>D6/F6</f>
        <v>842.6874810548652</v>
      </c>
      <c r="F6" s="34">
        <f>VLOOKUP(C6,$J$9:$K$13,2)</f>
        <v>1.3409478904154133</v>
      </c>
      <c r="G6" s="11"/>
      <c r="H6" s="10"/>
      <c r="K6" s="18" t="s">
        <v>9</v>
      </c>
      <c r="M6" s="1" t="s">
        <v>20</v>
      </c>
      <c r="N6" s="2" t="s">
        <v>21</v>
      </c>
    </row>
    <row r="7" spans="1:14">
      <c r="B7" s="6">
        <f t="shared" ref="B7:B45" si="1">IF(TypeOfSeasonality="Quarterly",TRUNC((ROW(B7)-2)/4),IF(TypeOfSeasonality="Monthly",TRUNC((ROW(B7)+6)/12),43+TRUNC((ROW(B7)-1)/5)))</f>
        <v>44</v>
      </c>
      <c r="C7" s="6">
        <f t="shared" si="0"/>
        <v>2</v>
      </c>
      <c r="D7" s="15">
        <v>851</v>
      </c>
      <c r="E7" s="10">
        <f t="shared" ref="E7:E70" si="2">D7/F7</f>
        <v>752.1844506718403</v>
      </c>
      <c r="F7" s="34">
        <f t="shared" ref="F7:F70" si="3">VLOOKUP(C7,$J$9:$K$13,2)</f>
        <v>1.1313714332168114</v>
      </c>
      <c r="G7" s="11"/>
      <c r="H7" s="10"/>
      <c r="M7" s="1" t="s">
        <v>22</v>
      </c>
      <c r="N7" s="2" t="s">
        <v>23</v>
      </c>
    </row>
    <row r="8" spans="1:14">
      <c r="B8" s="6">
        <f t="shared" si="1"/>
        <v>44</v>
      </c>
      <c r="C8" s="6">
        <f t="shared" si="0"/>
        <v>3</v>
      </c>
      <c r="D8" s="15">
        <v>859</v>
      </c>
      <c r="E8" s="10">
        <f t="shared" si="2"/>
        <v>937.83251974793643</v>
      </c>
      <c r="F8" s="34">
        <f t="shared" si="3"/>
        <v>0.91594179335013415</v>
      </c>
      <c r="G8" s="11"/>
      <c r="H8" s="10"/>
      <c r="J8" s="5" t="str">
        <f>IF(TypeOfSeasonality="Quarterly","Quarter",IF(TypeOfSeasonality="Monthly","Month","Day"))</f>
        <v>Day</v>
      </c>
      <c r="K8" s="5" t="s">
        <v>3</v>
      </c>
      <c r="M8" s="1" t="s">
        <v>6</v>
      </c>
      <c r="N8" s="2" t="s">
        <v>24</v>
      </c>
    </row>
    <row r="9" spans="1:14">
      <c r="B9" s="6">
        <f t="shared" si="1"/>
        <v>44</v>
      </c>
      <c r="C9" s="6">
        <f t="shared" si="0"/>
        <v>4</v>
      </c>
      <c r="D9" s="15">
        <v>828</v>
      </c>
      <c r="E9" s="10">
        <f t="shared" si="2"/>
        <v>974.56970624820599</v>
      </c>
      <c r="F9" s="34">
        <f t="shared" si="3"/>
        <v>0.84960572311194205</v>
      </c>
      <c r="G9" s="11"/>
      <c r="H9" s="10"/>
      <c r="J9" s="6">
        <v>1</v>
      </c>
      <c r="K9" s="33">
        <f>K21/$K$17</f>
        <v>1.3409478904154133</v>
      </c>
      <c r="M9" s="1" t="s">
        <v>25</v>
      </c>
      <c r="N9" s="2" t="s">
        <v>26</v>
      </c>
    </row>
    <row r="10" spans="1:14">
      <c r="B10" s="6">
        <f t="shared" si="1"/>
        <v>44</v>
      </c>
      <c r="C10" s="6">
        <f>IF(TypeOfSeasonality="Quarterly",INDEX($J$9:$J$12,MOD(ROW(B10)+2,4)+1,1),IF(TypeOfSeasonality="Monthly",INDEX($J$9:$J$20,MOD(ROW(B10)-6,12)+1,1),INDEX($J$9:$J$13,MOD(ROW(B10)-1,5)+1,1)))</f>
        <v>5</v>
      </c>
      <c r="D10" s="15">
        <v>726</v>
      </c>
      <c r="E10" s="10">
        <f t="shared" si="2"/>
        <v>952.58943999999997</v>
      </c>
      <c r="F10" s="34">
        <f t="shared" si="3"/>
        <v>0.76213315990569874</v>
      </c>
      <c r="G10" s="11"/>
      <c r="H10" s="10"/>
      <c r="J10" s="6">
        <v>2</v>
      </c>
      <c r="K10" s="33">
        <f t="shared" ref="K10:K13" si="4">K22/$K$17</f>
        <v>1.1313714332168114</v>
      </c>
      <c r="M10" s="1" t="s">
        <v>27</v>
      </c>
      <c r="N10" s="2" t="s">
        <v>28</v>
      </c>
    </row>
    <row r="11" spans="1:14">
      <c r="B11" s="6">
        <f t="shared" si="1"/>
        <v>45</v>
      </c>
      <c r="C11" s="6">
        <f t="shared" si="0"/>
        <v>1</v>
      </c>
      <c r="D11" s="15">
        <v>1085</v>
      </c>
      <c r="E11" s="10">
        <f t="shared" si="2"/>
        <v>809.12913003940594</v>
      </c>
      <c r="F11" s="34">
        <f t="shared" si="3"/>
        <v>1.3409478904154133</v>
      </c>
      <c r="G11" s="11"/>
      <c r="H11" s="10"/>
      <c r="J11" s="6">
        <v>3</v>
      </c>
      <c r="K11" s="33">
        <f t="shared" si="4"/>
        <v>0.91594179335013415</v>
      </c>
      <c r="M11" s="1" t="s">
        <v>7</v>
      </c>
      <c r="N11" s="2" t="s">
        <v>29</v>
      </c>
    </row>
    <row r="12" spans="1:14" ht="13.8" thickBot="1">
      <c r="B12" s="6">
        <f t="shared" si="1"/>
        <v>45</v>
      </c>
      <c r="C12" s="6">
        <f t="shared" si="0"/>
        <v>2</v>
      </c>
      <c r="D12" s="15">
        <v>1042</v>
      </c>
      <c r="E12" s="10">
        <f t="shared" si="2"/>
        <v>921.00610763814052</v>
      </c>
      <c r="F12" s="34">
        <f t="shared" si="3"/>
        <v>1.1313714332168114</v>
      </c>
      <c r="G12" s="11"/>
      <c r="H12" s="10"/>
      <c r="J12" s="6">
        <v>4</v>
      </c>
      <c r="K12" s="33">
        <f t="shared" si="4"/>
        <v>0.84960572311194205</v>
      </c>
      <c r="M12" s="3" t="s">
        <v>8</v>
      </c>
      <c r="N12" s="4" t="s">
        <v>30</v>
      </c>
    </row>
    <row r="13" spans="1:14">
      <c r="B13" s="6">
        <f t="shared" si="1"/>
        <v>45</v>
      </c>
      <c r="C13" s="6">
        <f t="shared" si="0"/>
        <v>3</v>
      </c>
      <c r="D13" s="15">
        <v>892</v>
      </c>
      <c r="E13" s="10">
        <f t="shared" si="2"/>
        <v>973.8610100292891</v>
      </c>
      <c r="F13" s="34">
        <f t="shared" si="3"/>
        <v>0.91594179335013415</v>
      </c>
      <c r="G13" s="11"/>
      <c r="H13" s="10"/>
      <c r="J13" s="6">
        <v>5</v>
      </c>
      <c r="K13" s="33">
        <f t="shared" si="4"/>
        <v>0.76213315990569874</v>
      </c>
    </row>
    <row r="14" spans="1:14">
      <c r="B14" s="6">
        <f t="shared" si="1"/>
        <v>45</v>
      </c>
      <c r="C14" s="6">
        <f t="shared" si="0"/>
        <v>4</v>
      </c>
      <c r="D14" s="15">
        <v>840</v>
      </c>
      <c r="E14" s="10">
        <f t="shared" si="2"/>
        <v>988.69390488948432</v>
      </c>
      <c r="F14" s="34">
        <f t="shared" si="3"/>
        <v>0.84960572311194205</v>
      </c>
      <c r="G14" s="11"/>
      <c r="H14" s="10"/>
      <c r="J14" s="6" t="str">
        <f>IF(TypeOfSeasonality="Monthly","June","")</f>
        <v/>
      </c>
      <c r="K14" s="11">
        <v>1</v>
      </c>
    </row>
    <row r="15" spans="1:14">
      <c r="B15" s="6">
        <f t="shared" si="1"/>
        <v>45</v>
      </c>
      <c r="C15" s="6">
        <f t="shared" si="0"/>
        <v>5</v>
      </c>
      <c r="D15" s="15">
        <v>799</v>
      </c>
      <c r="E15" s="10">
        <f t="shared" si="2"/>
        <v>1048.3732266666666</v>
      </c>
      <c r="F15" s="34">
        <f t="shared" si="3"/>
        <v>0.76213315990569874</v>
      </c>
      <c r="G15" s="11"/>
      <c r="H15" s="10"/>
      <c r="J15" s="6" t="str">
        <f>IF(TypeOfSeasonality="Monthly","July","")</f>
        <v/>
      </c>
      <c r="K15" s="11">
        <v>1</v>
      </c>
    </row>
    <row r="16" spans="1:14">
      <c r="B16" s="6">
        <f t="shared" si="1"/>
        <v>46</v>
      </c>
      <c r="C16" s="6">
        <f t="shared" si="0"/>
        <v>1</v>
      </c>
      <c r="D16" s="15">
        <v>1303</v>
      </c>
      <c r="E16" s="10">
        <f t="shared" si="2"/>
        <v>971.70069718096397</v>
      </c>
      <c r="F16" s="34">
        <f t="shared" si="3"/>
        <v>1.3409478904154133</v>
      </c>
      <c r="G16" s="11"/>
      <c r="H16" s="10"/>
      <c r="J16" s="6" t="str">
        <f>IF(TypeOfSeasonality="Monthly","Aug","")</f>
        <v/>
      </c>
      <c r="K16" s="5" t="s">
        <v>47</v>
      </c>
    </row>
    <row r="17" spans="2:11">
      <c r="B17" s="6">
        <f t="shared" si="1"/>
        <v>46</v>
      </c>
      <c r="C17" s="6">
        <f t="shared" si="0"/>
        <v>2</v>
      </c>
      <c r="D17" s="15">
        <v>1121</v>
      </c>
      <c r="E17" s="10">
        <f t="shared" si="2"/>
        <v>990.8328662786522</v>
      </c>
      <c r="F17" s="34">
        <f t="shared" si="3"/>
        <v>1.1313714332168114</v>
      </c>
      <c r="G17" s="11"/>
      <c r="H17" s="10"/>
      <c r="J17" s="6" t="str">
        <f>IF(TypeOfSeasonality="Monthly","Sep","")</f>
        <v/>
      </c>
      <c r="K17" s="30">
        <f>AVERAGE(TrueValue)</f>
        <v>946.23076923076928</v>
      </c>
    </row>
    <row r="18" spans="2:11">
      <c r="B18" s="6">
        <f t="shared" si="1"/>
        <v>46</v>
      </c>
      <c r="C18" s="6">
        <f t="shared" si="0"/>
        <v>3</v>
      </c>
      <c r="D18" s="15">
        <v>1003</v>
      </c>
      <c r="E18" s="10">
        <f t="shared" si="2"/>
        <v>1095.0477500665661</v>
      </c>
      <c r="F18" s="34">
        <f t="shared" si="3"/>
        <v>0.91594179335013415</v>
      </c>
      <c r="G18" s="11"/>
      <c r="H18" s="10"/>
      <c r="J18" s="6" t="str">
        <f>IF(TypeOfSeasonality="Monthly","Oct","")</f>
        <v/>
      </c>
      <c r="K18" s="11">
        <v>1</v>
      </c>
    </row>
    <row r="19" spans="2:11">
      <c r="B19" s="6">
        <f t="shared" si="1"/>
        <v>46</v>
      </c>
      <c r="C19" s="6">
        <f t="shared" si="0"/>
        <v>4</v>
      </c>
      <c r="D19" s="15">
        <v>1113</v>
      </c>
      <c r="E19" s="10">
        <f t="shared" si="2"/>
        <v>1310.0194239785667</v>
      </c>
      <c r="F19" s="34">
        <f t="shared" si="3"/>
        <v>0.84960572311194205</v>
      </c>
      <c r="G19" s="11"/>
      <c r="H19" s="10"/>
      <c r="J19" s="6" t="str">
        <f>IF(TypeOfSeasonality="Monthly","Nov","")</f>
        <v/>
      </c>
    </row>
    <row r="20" spans="2:11">
      <c r="B20" s="6">
        <f t="shared" si="1"/>
        <v>46</v>
      </c>
      <c r="C20" s="6">
        <f>IF(TypeOfSeasonality="Quarterly",INDEX($J$9:$J$12,MOD(ROW(B20)+2,4)+1,1),IF(TypeOfSeasonality="Monthly",INDEX($J$9:$J$20,MOD(ROW(B20)-6,12)+1,1),INDEX($J$9:$J$13,MOD(ROW(B20)-1,5)+1,1)))</f>
        <v>5</v>
      </c>
      <c r="D20" s="15">
        <v>1005</v>
      </c>
      <c r="E20" s="10">
        <f t="shared" si="2"/>
        <v>1318.6671999999999</v>
      </c>
      <c r="F20" s="34">
        <f t="shared" si="3"/>
        <v>0.76213315990569874</v>
      </c>
      <c r="G20" s="11"/>
      <c r="H20" s="10"/>
      <c r="J20" s="5" t="str">
        <f>IF(TypeOfSeasonality="Quarterly","Quarter",IF(TypeOfSeasonality="Monthly","Month","Day"))</f>
        <v>Day</v>
      </c>
      <c r="K20" s="5" t="s">
        <v>61</v>
      </c>
    </row>
    <row r="21" spans="2:11">
      <c r="B21" s="6">
        <f t="shared" si="1"/>
        <v>47</v>
      </c>
      <c r="C21" s="6">
        <f t="shared" si="0"/>
        <v>1</v>
      </c>
      <c r="D21" s="15">
        <v>2652</v>
      </c>
      <c r="E21" s="10">
        <f t="shared" si="2"/>
        <v>1977.705486511064</v>
      </c>
      <c r="F21" s="34">
        <f t="shared" si="3"/>
        <v>1.3409478904154133</v>
      </c>
      <c r="G21" s="11"/>
      <c r="H21" s="10"/>
      <c r="J21" s="6">
        <v>1</v>
      </c>
      <c r="K21" s="32">
        <f>AVERAGEIF($C$6:$C$70,J21,TrueValue)</f>
        <v>1268.8461538461538</v>
      </c>
    </row>
    <row r="22" spans="2:11">
      <c r="B22" s="6">
        <f t="shared" si="1"/>
        <v>47</v>
      </c>
      <c r="C22" s="6">
        <f t="shared" si="0"/>
        <v>2</v>
      </c>
      <c r="D22" s="15">
        <v>2825</v>
      </c>
      <c r="E22" s="10">
        <f t="shared" si="2"/>
        <v>2496.9695336638647</v>
      </c>
      <c r="F22" s="34">
        <f t="shared" si="3"/>
        <v>1.1313714332168114</v>
      </c>
      <c r="G22" s="11"/>
      <c r="H22" s="10"/>
      <c r="J22" s="6">
        <v>2</v>
      </c>
      <c r="K22" s="32">
        <f>AVERAGEIF($C$6:$C$70,J22,TrueValue)</f>
        <v>1070.5384615384614</v>
      </c>
    </row>
    <row r="23" spans="2:11">
      <c r="B23" s="6">
        <f t="shared" si="1"/>
        <v>47</v>
      </c>
      <c r="C23" s="6">
        <f t="shared" si="0"/>
        <v>3</v>
      </c>
      <c r="D23" s="15">
        <v>1841</v>
      </c>
      <c r="E23" s="10">
        <f t="shared" si="2"/>
        <v>2009.9530487263689</v>
      </c>
      <c r="F23" s="34">
        <f t="shared" si="3"/>
        <v>0.91594179335013415</v>
      </c>
      <c r="G23" s="11"/>
      <c r="H23" s="10"/>
      <c r="J23" s="6">
        <v>3</v>
      </c>
      <c r="K23" s="32">
        <f>AVERAGEIF($C$6:$C$70,J23,TrueValue)</f>
        <v>866.69230769230774</v>
      </c>
    </row>
    <row r="24" spans="2:11">
      <c r="B24" s="6">
        <f t="shared" si="1"/>
        <v>47</v>
      </c>
      <c r="C24" s="6">
        <f t="shared" si="0"/>
        <v>4</v>
      </c>
      <c r="D24" s="15">
        <v>0</v>
      </c>
      <c r="E24" s="10">
        <f t="shared" si="2"/>
        <v>0</v>
      </c>
      <c r="F24" s="34">
        <f t="shared" si="3"/>
        <v>0.84960572311194205</v>
      </c>
      <c r="G24" s="11"/>
      <c r="H24" s="10"/>
      <c r="J24" s="6">
        <v>4</v>
      </c>
      <c r="K24" s="32">
        <f>AVERAGEIF($C$6:$C$70,J24,TrueValue)</f>
        <v>803.92307692307691</v>
      </c>
    </row>
    <row r="25" spans="2:11">
      <c r="B25" s="6">
        <f t="shared" si="1"/>
        <v>47</v>
      </c>
      <c r="C25" s="6">
        <f t="shared" si="0"/>
        <v>5</v>
      </c>
      <c r="D25" s="15">
        <v>0</v>
      </c>
      <c r="E25" s="10">
        <f t="shared" si="2"/>
        <v>0</v>
      </c>
      <c r="F25" s="34">
        <f t="shared" si="3"/>
        <v>0.76213315990569874</v>
      </c>
      <c r="G25" s="11"/>
      <c r="H25" s="10"/>
      <c r="J25" s="6">
        <v>5</v>
      </c>
      <c r="K25" s="32">
        <f>AVERAGEIF($C$6:$C$70,J25,TrueValue)</f>
        <v>721.15384615384619</v>
      </c>
    </row>
    <row r="26" spans="2:11">
      <c r="B26" s="6">
        <f t="shared" si="1"/>
        <v>48</v>
      </c>
      <c r="C26" s="6">
        <f t="shared" si="0"/>
        <v>1</v>
      </c>
      <c r="D26" s="15">
        <v>1949</v>
      </c>
      <c r="E26" s="10">
        <f t="shared" si="2"/>
        <v>1453.4494695362232</v>
      </c>
      <c r="F26" s="34">
        <f t="shared" si="3"/>
        <v>1.3409478904154133</v>
      </c>
      <c r="G26" s="11"/>
      <c r="H26" s="10"/>
      <c r="J26" s="13"/>
    </row>
    <row r="27" spans="2:11">
      <c r="B27" s="6">
        <f t="shared" si="1"/>
        <v>48</v>
      </c>
      <c r="C27" s="6">
        <f t="shared" si="0"/>
        <v>2</v>
      </c>
      <c r="D27" s="15">
        <v>1507</v>
      </c>
      <c r="E27" s="10">
        <f t="shared" si="2"/>
        <v>1332.0117122943166</v>
      </c>
      <c r="F27" s="34">
        <f t="shared" si="3"/>
        <v>1.1313714332168114</v>
      </c>
      <c r="G27" s="11"/>
      <c r="H27" s="10"/>
    </row>
    <row r="28" spans="2:11">
      <c r="B28" s="6">
        <f t="shared" si="1"/>
        <v>48</v>
      </c>
      <c r="C28" s="6">
        <f t="shared" si="0"/>
        <v>3</v>
      </c>
      <c r="D28" s="15">
        <v>989</v>
      </c>
      <c r="E28" s="10">
        <f t="shared" si="2"/>
        <v>1079.7629360078104</v>
      </c>
      <c r="F28" s="34">
        <f t="shared" si="3"/>
        <v>0.91594179335013415</v>
      </c>
      <c r="G28" s="11"/>
      <c r="H28" s="10"/>
    </row>
    <row r="29" spans="2:11">
      <c r="B29" s="6">
        <f t="shared" si="1"/>
        <v>48</v>
      </c>
      <c r="C29" s="6">
        <f t="shared" si="0"/>
        <v>4</v>
      </c>
      <c r="D29" s="15">
        <v>990</v>
      </c>
      <c r="E29" s="10">
        <f t="shared" si="2"/>
        <v>1165.2463879054637</v>
      </c>
      <c r="F29" s="34">
        <f t="shared" si="3"/>
        <v>0.84960572311194205</v>
      </c>
      <c r="G29" s="11"/>
      <c r="H29" s="10"/>
    </row>
    <row r="30" spans="2:11">
      <c r="B30" s="6">
        <f t="shared" si="1"/>
        <v>48</v>
      </c>
      <c r="C30" s="6">
        <f t="shared" si="0"/>
        <v>5</v>
      </c>
      <c r="D30" s="15">
        <v>1084</v>
      </c>
      <c r="E30" s="10">
        <f t="shared" si="2"/>
        <v>1422.3236266666665</v>
      </c>
      <c r="F30" s="34">
        <f t="shared" si="3"/>
        <v>0.76213315990569874</v>
      </c>
      <c r="G30" s="11"/>
      <c r="H30" s="10"/>
    </row>
    <row r="31" spans="2:11">
      <c r="B31" s="6">
        <f t="shared" si="1"/>
        <v>49</v>
      </c>
      <c r="C31" s="6">
        <f t="shared" si="0"/>
        <v>1</v>
      </c>
      <c r="D31" s="15">
        <v>1260</v>
      </c>
      <c r="E31" s="10">
        <f t="shared" si="2"/>
        <v>939.63382843285854</v>
      </c>
      <c r="F31" s="34">
        <f t="shared" si="3"/>
        <v>1.3409478904154133</v>
      </c>
      <c r="G31" s="11"/>
      <c r="H31" s="10"/>
    </row>
    <row r="32" spans="2:11">
      <c r="B32" s="6">
        <f t="shared" si="1"/>
        <v>49</v>
      </c>
      <c r="C32" s="6">
        <f t="shared" si="0"/>
        <v>2</v>
      </c>
      <c r="D32" s="15">
        <v>1134</v>
      </c>
      <c r="E32" s="10">
        <f t="shared" si="2"/>
        <v>1002.3233455486098</v>
      </c>
      <c r="F32" s="34">
        <f t="shared" si="3"/>
        <v>1.1313714332168114</v>
      </c>
      <c r="G32" s="11"/>
      <c r="H32" s="10"/>
    </row>
    <row r="33" spans="2:8">
      <c r="B33" s="6">
        <f t="shared" si="1"/>
        <v>49</v>
      </c>
      <c r="C33" s="6">
        <f t="shared" si="0"/>
        <v>3</v>
      </c>
      <c r="D33" s="15">
        <v>941</v>
      </c>
      <c r="E33" s="10">
        <f t="shared" si="2"/>
        <v>1027.3578592349338</v>
      </c>
      <c r="F33" s="34">
        <f t="shared" si="3"/>
        <v>0.91594179335013415</v>
      </c>
      <c r="G33" s="11"/>
      <c r="H33" s="10"/>
    </row>
    <row r="34" spans="2:8">
      <c r="B34" s="6">
        <f t="shared" si="1"/>
        <v>49</v>
      </c>
      <c r="C34" s="6">
        <f t="shared" si="0"/>
        <v>4</v>
      </c>
      <c r="D34" s="15">
        <v>847</v>
      </c>
      <c r="E34" s="10">
        <f t="shared" si="2"/>
        <v>996.93302076356338</v>
      </c>
      <c r="F34" s="34">
        <f t="shared" si="3"/>
        <v>0.84960572311194205</v>
      </c>
      <c r="G34" s="11"/>
      <c r="H34" s="10"/>
    </row>
    <row r="35" spans="2:8">
      <c r="B35" s="6">
        <f t="shared" si="1"/>
        <v>49</v>
      </c>
      <c r="C35" s="6">
        <f t="shared" si="0"/>
        <v>5</v>
      </c>
      <c r="D35" s="15">
        <v>714</v>
      </c>
      <c r="E35" s="10">
        <f t="shared" si="2"/>
        <v>936.84415999999999</v>
      </c>
      <c r="F35" s="34">
        <f t="shared" si="3"/>
        <v>0.76213315990569874</v>
      </c>
      <c r="G35" s="11"/>
      <c r="H35" s="10"/>
    </row>
    <row r="36" spans="2:8">
      <c r="B36" s="6">
        <f t="shared" si="1"/>
        <v>50</v>
      </c>
      <c r="C36" s="6">
        <f t="shared" si="0"/>
        <v>1</v>
      </c>
      <c r="D36" s="15">
        <v>1002</v>
      </c>
      <c r="E36" s="10">
        <f t="shared" si="2"/>
        <v>747.23261594422559</v>
      </c>
      <c r="F36" s="34">
        <f t="shared" si="3"/>
        <v>1.3409478904154133</v>
      </c>
      <c r="G36" s="11"/>
      <c r="H36" s="10"/>
    </row>
    <row r="37" spans="2:8">
      <c r="B37" s="6">
        <f t="shared" si="1"/>
        <v>50</v>
      </c>
      <c r="C37" s="6">
        <f t="shared" si="0"/>
        <v>2</v>
      </c>
      <c r="D37" s="15">
        <v>847</v>
      </c>
      <c r="E37" s="10">
        <f t="shared" si="2"/>
        <v>748.6489185887765</v>
      </c>
      <c r="F37" s="34">
        <f t="shared" si="3"/>
        <v>1.1313714332168114</v>
      </c>
      <c r="G37" s="11"/>
      <c r="H37" s="10"/>
    </row>
    <row r="38" spans="2:8">
      <c r="B38" s="6">
        <f t="shared" si="1"/>
        <v>50</v>
      </c>
      <c r="C38" s="6">
        <f t="shared" ref="C38:C69" si="5">IF(TypeOfSeasonality="Quarterly",INDEX($J$9:$J$12,MOD(ROW(B38)+2,4)+1,1),IF(TypeOfSeasonality="Monthly",INDEX($J$9:$J$20,MOD(ROW(B38)-6,12)+1,1),INDEX($J$9:$J$13,MOD(ROW(B38)-1,5)+1,1)))</f>
        <v>3</v>
      </c>
      <c r="D38" s="15">
        <v>922</v>
      </c>
      <c r="E38" s="10">
        <f t="shared" si="2"/>
        <v>1006.6141830123369</v>
      </c>
      <c r="F38" s="34">
        <f t="shared" si="3"/>
        <v>0.91594179335013415</v>
      </c>
      <c r="G38" s="11"/>
      <c r="H38" s="10"/>
    </row>
    <row r="39" spans="2:8">
      <c r="B39" s="6">
        <f t="shared" si="1"/>
        <v>50</v>
      </c>
      <c r="C39" s="6">
        <f t="shared" si="5"/>
        <v>4</v>
      </c>
      <c r="D39" s="15">
        <v>842</v>
      </c>
      <c r="E39" s="10">
        <f t="shared" si="2"/>
        <v>991.04793799636411</v>
      </c>
      <c r="F39" s="34">
        <f t="shared" si="3"/>
        <v>0.84960572311194205</v>
      </c>
      <c r="G39" s="11"/>
      <c r="H39" s="10"/>
    </row>
    <row r="40" spans="2:8">
      <c r="B40" s="6">
        <f t="shared" si="1"/>
        <v>50</v>
      </c>
      <c r="C40" s="6">
        <f t="shared" si="5"/>
        <v>5</v>
      </c>
      <c r="D40" s="15">
        <v>784</v>
      </c>
      <c r="E40" s="10">
        <f t="shared" si="2"/>
        <v>1028.6916266666667</v>
      </c>
      <c r="F40" s="34">
        <f t="shared" si="3"/>
        <v>0.76213315990569874</v>
      </c>
      <c r="G40" s="11"/>
      <c r="H40" s="10"/>
    </row>
    <row r="41" spans="2:8">
      <c r="B41" s="6">
        <f t="shared" si="1"/>
        <v>51</v>
      </c>
      <c r="C41" s="6">
        <f t="shared" si="5"/>
        <v>1</v>
      </c>
      <c r="D41" s="15">
        <v>823</v>
      </c>
      <c r="E41" s="10">
        <f t="shared" si="2"/>
        <v>613.74495301606555</v>
      </c>
      <c r="F41" s="34">
        <f t="shared" si="3"/>
        <v>1.3409478904154133</v>
      </c>
      <c r="G41" s="11"/>
      <c r="H41" s="10"/>
    </row>
    <row r="42" spans="2:8">
      <c r="B42" s="6">
        <f t="shared" si="1"/>
        <v>51</v>
      </c>
      <c r="C42" s="6">
        <f t="shared" si="5"/>
        <v>2</v>
      </c>
      <c r="D42" s="15">
        <v>0</v>
      </c>
      <c r="E42" s="10">
        <f t="shared" si="2"/>
        <v>0</v>
      </c>
      <c r="F42" s="34">
        <f t="shared" si="3"/>
        <v>1.1313714332168114</v>
      </c>
      <c r="G42" s="11"/>
      <c r="H42" s="10"/>
    </row>
    <row r="43" spans="2:8">
      <c r="B43" s="6">
        <f t="shared" si="1"/>
        <v>51</v>
      </c>
      <c r="C43" s="6">
        <f t="shared" si="5"/>
        <v>3</v>
      </c>
      <c r="D43" s="15">
        <v>0</v>
      </c>
      <c r="E43" s="10">
        <f t="shared" si="2"/>
        <v>0</v>
      </c>
      <c r="F43" s="34">
        <f t="shared" si="3"/>
        <v>0.91594179335013415</v>
      </c>
      <c r="G43" s="11"/>
      <c r="H43" s="10"/>
    </row>
    <row r="44" spans="2:8">
      <c r="B44" s="6">
        <f t="shared" si="1"/>
        <v>51</v>
      </c>
      <c r="C44" s="6">
        <f t="shared" si="5"/>
        <v>4</v>
      </c>
      <c r="D44" s="15">
        <v>401</v>
      </c>
      <c r="E44" s="10">
        <f t="shared" si="2"/>
        <v>471.98363792938477</v>
      </c>
      <c r="F44" s="34">
        <f t="shared" si="3"/>
        <v>0.84960572311194205</v>
      </c>
      <c r="G44" s="11"/>
      <c r="H44" s="10"/>
    </row>
    <row r="45" spans="2:8">
      <c r="B45" s="6">
        <f t="shared" si="1"/>
        <v>51</v>
      </c>
      <c r="C45" s="6">
        <f t="shared" si="5"/>
        <v>5</v>
      </c>
      <c r="D45" s="15">
        <v>429</v>
      </c>
      <c r="E45" s="10">
        <f t="shared" si="2"/>
        <v>562.89375999999993</v>
      </c>
      <c r="F45" s="34">
        <f t="shared" si="3"/>
        <v>0.76213315990569874</v>
      </c>
      <c r="G45" s="11"/>
      <c r="H45" s="10"/>
    </row>
    <row r="46" spans="2:8">
      <c r="B46" s="6" t="s">
        <v>40</v>
      </c>
      <c r="C46" s="6">
        <f t="shared" si="5"/>
        <v>1</v>
      </c>
      <c r="D46" s="15">
        <v>1209</v>
      </c>
      <c r="E46" s="10">
        <f t="shared" si="2"/>
        <v>901.601030615338</v>
      </c>
      <c r="F46" s="34">
        <f t="shared" si="3"/>
        <v>1.3409478904154133</v>
      </c>
      <c r="G46" s="11"/>
      <c r="H46" s="10"/>
    </row>
    <row r="47" spans="2:8">
      <c r="B47" s="6" t="s">
        <v>40</v>
      </c>
      <c r="C47" s="6">
        <f t="shared" si="5"/>
        <v>2</v>
      </c>
      <c r="D47" s="15">
        <v>830</v>
      </c>
      <c r="E47" s="10">
        <f t="shared" si="2"/>
        <v>733.62290723575495</v>
      </c>
      <c r="F47" s="34">
        <f t="shared" si="3"/>
        <v>1.1313714332168114</v>
      </c>
      <c r="G47" s="11"/>
      <c r="H47" s="10"/>
    </row>
    <row r="48" spans="2:8">
      <c r="B48" s="6" t="s">
        <v>40</v>
      </c>
      <c r="C48" s="6">
        <f t="shared" si="5"/>
        <v>3</v>
      </c>
      <c r="D48" s="15">
        <v>0</v>
      </c>
      <c r="E48" s="10">
        <f t="shared" si="2"/>
        <v>0</v>
      </c>
      <c r="F48" s="34">
        <f t="shared" si="3"/>
        <v>0.91594179335013415</v>
      </c>
      <c r="G48" s="11"/>
      <c r="H48" s="10"/>
    </row>
    <row r="49" spans="2:8">
      <c r="B49" s="6" t="s">
        <v>40</v>
      </c>
      <c r="C49" s="6">
        <f t="shared" si="5"/>
        <v>4</v>
      </c>
      <c r="D49" s="15">
        <v>1082</v>
      </c>
      <c r="E49" s="10">
        <f t="shared" si="2"/>
        <v>1273.531910821931</v>
      </c>
      <c r="F49" s="34">
        <f t="shared" si="3"/>
        <v>0.84960572311194205</v>
      </c>
      <c r="G49" s="11"/>
      <c r="H49" s="10"/>
    </row>
    <row r="50" spans="2:8">
      <c r="B50" s="6" t="s">
        <v>40</v>
      </c>
      <c r="C50" s="6">
        <f t="shared" si="5"/>
        <v>5</v>
      </c>
      <c r="D50" s="15">
        <v>841</v>
      </c>
      <c r="E50" s="10">
        <f t="shared" si="2"/>
        <v>1103.4817066666667</v>
      </c>
      <c r="F50" s="34">
        <f t="shared" si="3"/>
        <v>0.76213315990569874</v>
      </c>
      <c r="G50" s="11"/>
      <c r="H50" s="10"/>
    </row>
    <row r="51" spans="2:8">
      <c r="B51" s="6">
        <f>IF(TypeOfSeasonality="Quarterly",TRUNC((ROW(B51)-2)/4),IF(TypeOfSeasonality="Monthly",TRUNC((ROW(B51)+6)/12),-8+TRUNC((ROW(B51)-1)/5)))</f>
        <v>2</v>
      </c>
      <c r="C51" s="6">
        <f t="shared" si="5"/>
        <v>1</v>
      </c>
      <c r="D51" s="15">
        <v>1362</v>
      </c>
      <c r="E51" s="10">
        <f t="shared" si="2"/>
        <v>1015.6994240678995</v>
      </c>
      <c r="F51" s="34">
        <f t="shared" si="3"/>
        <v>1.3409478904154133</v>
      </c>
      <c r="G51" s="11"/>
      <c r="H51" s="10"/>
    </row>
    <row r="52" spans="2:8">
      <c r="B52" s="6">
        <f t="shared" ref="B52:B70" si="6">IF(TypeOfSeasonality="Quarterly",TRUNC((ROW(B52)-2)/4),IF(TypeOfSeasonality="Monthly",TRUNC((ROW(B52)+6)/12),-8+TRUNC((ROW(B52)-1)/5)))</f>
        <v>2</v>
      </c>
      <c r="C52" s="6">
        <f t="shared" si="5"/>
        <v>2</v>
      </c>
      <c r="D52" s="15">
        <v>1174</v>
      </c>
      <c r="E52" s="10">
        <f t="shared" si="2"/>
        <v>1037.6786663792486</v>
      </c>
      <c r="F52" s="34">
        <f t="shared" si="3"/>
        <v>1.1313714332168114</v>
      </c>
      <c r="G52" s="11"/>
      <c r="H52" s="10"/>
    </row>
    <row r="53" spans="2:8">
      <c r="B53" s="6">
        <f t="shared" si="6"/>
        <v>2</v>
      </c>
      <c r="C53" s="6">
        <f t="shared" si="5"/>
        <v>3</v>
      </c>
      <c r="D53" s="15">
        <v>967</v>
      </c>
      <c r="E53" s="10">
        <f t="shared" si="2"/>
        <v>1055.7439424869087</v>
      </c>
      <c r="F53" s="34">
        <f t="shared" si="3"/>
        <v>0.91594179335013415</v>
      </c>
      <c r="G53" s="11"/>
      <c r="H53" s="10"/>
    </row>
    <row r="54" spans="2:8">
      <c r="B54" s="6">
        <f t="shared" si="6"/>
        <v>2</v>
      </c>
      <c r="C54" s="6">
        <f t="shared" si="5"/>
        <v>4</v>
      </c>
      <c r="D54" s="15">
        <v>930</v>
      </c>
      <c r="E54" s="10">
        <f t="shared" si="2"/>
        <v>1094.6253946990719</v>
      </c>
      <c r="F54" s="34">
        <f t="shared" si="3"/>
        <v>0.84960572311194205</v>
      </c>
      <c r="G54" s="11"/>
      <c r="H54" s="10"/>
    </row>
    <row r="55" spans="2:8">
      <c r="B55" s="6">
        <f t="shared" si="6"/>
        <v>2</v>
      </c>
      <c r="C55" s="6">
        <f t="shared" si="5"/>
        <v>5</v>
      </c>
      <c r="D55" s="15">
        <v>853</v>
      </c>
      <c r="E55" s="10">
        <f t="shared" si="2"/>
        <v>1119.2269866666666</v>
      </c>
      <c r="F55" s="34">
        <f t="shared" si="3"/>
        <v>0.76213315990569874</v>
      </c>
      <c r="G55" s="11"/>
      <c r="H55" s="10"/>
    </row>
    <row r="56" spans="2:8">
      <c r="B56" s="6">
        <f t="shared" si="6"/>
        <v>3</v>
      </c>
      <c r="C56" s="6">
        <f t="shared" si="5"/>
        <v>1</v>
      </c>
      <c r="D56" s="15">
        <v>924</v>
      </c>
      <c r="E56" s="10">
        <f t="shared" si="2"/>
        <v>689.06480751742959</v>
      </c>
      <c r="F56" s="34">
        <f t="shared" si="3"/>
        <v>1.3409478904154133</v>
      </c>
      <c r="G56" s="11"/>
      <c r="H56" s="10"/>
    </row>
    <row r="57" spans="2:8">
      <c r="B57" s="6">
        <f t="shared" si="6"/>
        <v>3</v>
      </c>
      <c r="C57" s="6">
        <f t="shared" si="5"/>
        <v>2</v>
      </c>
      <c r="D57" s="15">
        <v>954</v>
      </c>
      <c r="E57" s="10">
        <f t="shared" si="2"/>
        <v>843.22440181073523</v>
      </c>
      <c r="F57" s="34">
        <f t="shared" si="3"/>
        <v>1.1313714332168114</v>
      </c>
      <c r="G57" s="11"/>
      <c r="H57" s="10"/>
    </row>
    <row r="58" spans="2:8">
      <c r="B58" s="6">
        <f t="shared" si="6"/>
        <v>3</v>
      </c>
      <c r="C58" s="6">
        <f t="shared" si="5"/>
        <v>3</v>
      </c>
      <c r="D58" s="15">
        <v>1346</v>
      </c>
      <c r="E58" s="10">
        <f t="shared" si="2"/>
        <v>1469.5256945060796</v>
      </c>
      <c r="F58" s="34">
        <f t="shared" si="3"/>
        <v>0.91594179335013415</v>
      </c>
      <c r="G58" s="11"/>
      <c r="H58" s="10"/>
    </row>
    <row r="59" spans="2:8">
      <c r="B59" s="6">
        <f t="shared" si="6"/>
        <v>3</v>
      </c>
      <c r="C59" s="6">
        <f t="shared" si="5"/>
        <v>4</v>
      </c>
      <c r="D59" s="15">
        <v>904</v>
      </c>
      <c r="E59" s="10">
        <f t="shared" si="2"/>
        <v>1064.0229643096354</v>
      </c>
      <c r="F59" s="34">
        <f t="shared" si="3"/>
        <v>0.84960572311194205</v>
      </c>
      <c r="G59" s="11"/>
      <c r="H59" s="10"/>
    </row>
    <row r="60" spans="2:8">
      <c r="B60" s="6">
        <f t="shared" si="6"/>
        <v>3</v>
      </c>
      <c r="C60" s="6">
        <f t="shared" si="5"/>
        <v>5</v>
      </c>
      <c r="D60" s="15">
        <v>758</v>
      </c>
      <c r="E60" s="10">
        <f t="shared" si="2"/>
        <v>994.57685333333336</v>
      </c>
      <c r="F60" s="34">
        <f t="shared" si="3"/>
        <v>0.76213315990569874</v>
      </c>
      <c r="G60" s="11"/>
      <c r="H60" s="10"/>
    </row>
    <row r="61" spans="2:8">
      <c r="B61" s="6">
        <f t="shared" si="6"/>
        <v>4</v>
      </c>
      <c r="C61" s="6">
        <f t="shared" si="5"/>
        <v>1</v>
      </c>
      <c r="D61" s="15">
        <v>886</v>
      </c>
      <c r="E61" s="10">
        <f t="shared" si="2"/>
        <v>660.72664443770839</v>
      </c>
      <c r="F61" s="34">
        <f t="shared" si="3"/>
        <v>1.3409478904154133</v>
      </c>
      <c r="G61" s="11"/>
      <c r="H61" s="10"/>
    </row>
    <row r="62" spans="2:8">
      <c r="B62" s="6">
        <f t="shared" si="6"/>
        <v>4</v>
      </c>
      <c r="C62" s="6">
        <f t="shared" si="5"/>
        <v>2</v>
      </c>
      <c r="D62" s="15">
        <v>878</v>
      </c>
      <c r="E62" s="10">
        <f t="shared" si="2"/>
        <v>776.04929223252157</v>
      </c>
      <c r="F62" s="34">
        <f t="shared" si="3"/>
        <v>1.1313714332168114</v>
      </c>
      <c r="G62" s="11"/>
      <c r="H62" s="10"/>
    </row>
    <row r="63" spans="2:8">
      <c r="B63" s="6">
        <f t="shared" si="6"/>
        <v>4</v>
      </c>
      <c r="C63" s="6">
        <f t="shared" si="5"/>
        <v>3</v>
      </c>
      <c r="D63" s="15">
        <v>802</v>
      </c>
      <c r="E63" s="10">
        <f t="shared" si="2"/>
        <v>875.60149108014559</v>
      </c>
      <c r="F63" s="34">
        <f t="shared" si="3"/>
        <v>0.91594179335013415</v>
      </c>
      <c r="G63" s="11"/>
      <c r="H63" s="10"/>
    </row>
    <row r="64" spans="2:8">
      <c r="B64" s="6">
        <f t="shared" si="6"/>
        <v>4</v>
      </c>
      <c r="C64" s="6">
        <f t="shared" si="5"/>
        <v>4</v>
      </c>
      <c r="D64" s="15">
        <v>945</v>
      </c>
      <c r="E64" s="10">
        <f t="shared" si="2"/>
        <v>1112.2806430006699</v>
      </c>
      <c r="F64" s="34">
        <f t="shared" si="3"/>
        <v>0.84960572311194205</v>
      </c>
      <c r="G64" s="11"/>
      <c r="H64" s="10"/>
    </row>
    <row r="65" spans="2:8">
      <c r="B65" s="6">
        <f t="shared" si="6"/>
        <v>4</v>
      </c>
      <c r="C65" s="6">
        <f t="shared" si="5"/>
        <v>5</v>
      </c>
      <c r="D65" s="15">
        <v>610</v>
      </c>
      <c r="E65" s="10">
        <f t="shared" si="2"/>
        <v>800.3850666666666</v>
      </c>
      <c r="F65" s="34">
        <f t="shared" si="3"/>
        <v>0.76213315990569874</v>
      </c>
      <c r="G65" s="11"/>
      <c r="H65" s="10"/>
    </row>
    <row r="66" spans="2:8">
      <c r="B66" s="6">
        <f t="shared" si="6"/>
        <v>5</v>
      </c>
      <c r="C66" s="6">
        <f t="shared" si="5"/>
        <v>1</v>
      </c>
      <c r="D66" s="15">
        <v>910</v>
      </c>
      <c r="E66" s="10">
        <f t="shared" si="2"/>
        <v>678.62443164595334</v>
      </c>
      <c r="F66" s="34">
        <f t="shared" si="3"/>
        <v>1.3409478904154133</v>
      </c>
      <c r="G66" s="11"/>
      <c r="H66" s="10"/>
    </row>
    <row r="67" spans="2:8">
      <c r="B67" s="6">
        <f t="shared" si="6"/>
        <v>5</v>
      </c>
      <c r="C67" s="6">
        <f t="shared" si="5"/>
        <v>2</v>
      </c>
      <c r="D67" s="15">
        <v>754</v>
      </c>
      <c r="E67" s="10">
        <f t="shared" si="2"/>
        <v>666.44779765754129</v>
      </c>
      <c r="F67" s="34">
        <f t="shared" si="3"/>
        <v>1.1313714332168114</v>
      </c>
      <c r="G67" s="11"/>
      <c r="H67" s="10"/>
    </row>
    <row r="68" spans="2:8">
      <c r="B68" s="6">
        <f t="shared" si="6"/>
        <v>5</v>
      </c>
      <c r="C68" s="6">
        <f t="shared" si="5"/>
        <v>3</v>
      </c>
      <c r="D68" s="15">
        <v>705</v>
      </c>
      <c r="E68" s="10">
        <f t="shared" si="2"/>
        <v>769.69956510162422</v>
      </c>
      <c r="F68" s="34">
        <f t="shared" si="3"/>
        <v>0.91594179335013415</v>
      </c>
      <c r="G68" s="11"/>
      <c r="H68" s="10"/>
    </row>
    <row r="69" spans="2:8">
      <c r="B69" s="6">
        <f t="shared" si="6"/>
        <v>5</v>
      </c>
      <c r="C69" s="6">
        <f t="shared" si="5"/>
        <v>4</v>
      </c>
      <c r="D69" s="15">
        <v>729</v>
      </c>
      <c r="E69" s="10">
        <f t="shared" si="2"/>
        <v>858.04506745765968</v>
      </c>
      <c r="F69" s="34">
        <f t="shared" si="3"/>
        <v>0.84960572311194205</v>
      </c>
      <c r="G69" s="11"/>
      <c r="H69" s="10"/>
    </row>
    <row r="70" spans="2:8">
      <c r="B70" s="6">
        <f t="shared" si="6"/>
        <v>5</v>
      </c>
      <c r="C70" s="6">
        <f t="shared" ref="C70" si="7">IF(TypeOfSeasonality="Quarterly",INDEX($J$9:$J$12,MOD(ROW(B70)+2,4)+1,1),IF(TypeOfSeasonality="Monthly",INDEX($J$9:$J$20,MOD(ROW(B70)-6,12)+1,1),INDEX($J$9:$J$13,MOD(ROW(B70)-1,5)+1,1)))</f>
        <v>5</v>
      </c>
      <c r="D70" s="15">
        <v>772</v>
      </c>
      <c r="E70" s="10">
        <f t="shared" si="2"/>
        <v>1012.9463466666666</v>
      </c>
      <c r="F70" s="34">
        <f t="shared" si="3"/>
        <v>0.76213315990569874</v>
      </c>
      <c r="G70" s="11"/>
      <c r="H70" s="10"/>
    </row>
    <row r="71" spans="2:8">
      <c r="G71" s="11"/>
    </row>
    <row r="72" spans="2:8">
      <c r="G72" s="11"/>
    </row>
    <row r="73" spans="2:8">
      <c r="G73" s="11"/>
    </row>
    <row r="74" spans="2:8">
      <c r="G74" s="11"/>
    </row>
  </sheetData>
  <phoneticPr fontId="0"/>
  <conditionalFormatting sqref="E6:E70">
    <cfRule type="expression" dxfId="20" priority="4" stopIfTrue="1">
      <formula>NOT(ISNUMBER(D6))</formula>
    </cfRule>
  </conditionalFormatting>
  <conditionalFormatting sqref="G5:G74 K14:K15 K18">
    <cfRule type="expression" dxfId="19" priority="6" stopIfTrue="1">
      <formula>(TypeOfSeasonality&lt;&gt;"Monthly")</formula>
    </cfRule>
  </conditionalFormatting>
  <dataValidations count="1">
    <dataValidation type="list" allowBlank="1" showInputMessage="1" showErrorMessage="1" sqref="K6" xr:uid="{00000000-0002-0000-0100-000000000000}">
      <formula1>"Quarterly,Monthly,Daily"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zoomScale="94" workbookViewId="0">
      <selection activeCell="M9" sqref="M9"/>
    </sheetView>
  </sheetViews>
  <sheetFormatPr defaultColWidth="10.875" defaultRowHeight="13.2"/>
  <cols>
    <col min="1" max="1" width="2.875" style="6" customWidth="1"/>
    <col min="2" max="2" width="5.625" style="6" bestFit="1" customWidth="1"/>
    <col min="3" max="3" width="8.875" style="6" customWidth="1"/>
    <col min="4" max="4" width="8.625" style="6" customWidth="1"/>
    <col min="5" max="6" width="11.625" style="6" customWidth="1"/>
    <col min="7" max="7" width="10" style="6" customWidth="1"/>
    <col min="8" max="8" width="12.625" style="6" customWidth="1"/>
    <col min="9" max="9" width="12.25" style="6" customWidth="1"/>
    <col min="10" max="10" width="9.375" style="6" customWidth="1"/>
    <col min="11" max="11" width="20" style="6" customWidth="1"/>
    <col min="12" max="12" width="5.875" style="6" customWidth="1"/>
    <col min="13" max="13" width="26.875" style="6" bestFit="1" customWidth="1"/>
    <col min="14" max="14" width="8.125" style="6" bestFit="1" customWidth="1"/>
    <col min="15" max="16384" width="10.875" style="6"/>
  </cols>
  <sheetData>
    <row r="1" spans="1:14" ht="17.399999999999999">
      <c r="A1" s="7"/>
    </row>
    <row r="2" spans="1:14" ht="13.8" thickBot="1">
      <c r="F2" s="35" t="s">
        <v>62</v>
      </c>
    </row>
    <row r="3" spans="1:14" ht="13.8" thickBot="1">
      <c r="E3" s="5" t="s">
        <v>10</v>
      </c>
      <c r="F3" s="5" t="s">
        <v>10</v>
      </c>
      <c r="H3" s="5" t="s">
        <v>48</v>
      </c>
      <c r="I3" s="5" t="s">
        <v>49</v>
      </c>
      <c r="M3" s="8" t="s">
        <v>4</v>
      </c>
      <c r="N3" s="9" t="s">
        <v>5</v>
      </c>
    </row>
    <row r="4" spans="1:14">
      <c r="B4" s="5"/>
      <c r="C4" s="5"/>
      <c r="D4" s="5" t="s">
        <v>0</v>
      </c>
      <c r="E4" s="5" t="s">
        <v>11</v>
      </c>
      <c r="F4" s="5" t="s">
        <v>11</v>
      </c>
      <c r="G4" s="5" t="s">
        <v>12</v>
      </c>
      <c r="H4" s="5" t="s">
        <v>13</v>
      </c>
      <c r="I4" s="5" t="s">
        <v>13</v>
      </c>
      <c r="M4" s="1" t="s">
        <v>14</v>
      </c>
      <c r="N4" s="2" t="s">
        <v>15</v>
      </c>
    </row>
    <row r="5" spans="1:14" ht="13.8" thickBot="1">
      <c r="B5" s="5" t="str">
        <f>IF(TypeOfSeasonality="Daily","Week","Year")</f>
        <v>Week</v>
      </c>
      <c r="C5" s="5" t="str">
        <f>IF(TypeOfSeasonality="Quarterly","Quarter",IF(TypeOfSeasonality="Monthly","Month","Day"))</f>
        <v>Day</v>
      </c>
      <c r="D5" s="5" t="s">
        <v>1</v>
      </c>
      <c r="E5" s="5" t="s">
        <v>1</v>
      </c>
      <c r="F5" s="5" t="s">
        <v>16</v>
      </c>
      <c r="G5" s="5" t="s">
        <v>16</v>
      </c>
      <c r="H5" s="5" t="s">
        <v>17</v>
      </c>
      <c r="I5" s="5" t="s">
        <v>17</v>
      </c>
      <c r="K5" s="5" t="s">
        <v>2</v>
      </c>
      <c r="M5" s="1" t="s">
        <v>18</v>
      </c>
      <c r="N5" s="2" t="s">
        <v>19</v>
      </c>
    </row>
    <row r="6" spans="1:14">
      <c r="B6" s="6">
        <f>IF(TypeOfSeasonality="Quarterly",TRUNC((ROW(B6)-2)/4),IF(TypeOfSeasonality="Monthly",TRUNC((ROW(B6)+6)/12),43+TRUNC((ROW(B6)-1)/5)))</f>
        <v>44</v>
      </c>
      <c r="C6" s="6">
        <f t="shared" ref="C6:C37" si="0">IF(TypeOfSeasonality="Quarterly",INDEX($J$9:$J$12,MOD(ROW(B6)+2,4)+1,1),IF(TypeOfSeasonality="Monthly",INDEX($J$9:$J$20,MOD(ROW(B6)-6,12)+1,1),INDEX($J$9:$J$13,MOD(ROW(B6)-1,5)+1,1)))</f>
        <v>1</v>
      </c>
      <c r="D6" s="15">
        <v>1130</v>
      </c>
      <c r="E6" s="10">
        <v>842.6874810548652</v>
      </c>
      <c r="F6" s="10" t="s">
        <v>46</v>
      </c>
      <c r="G6" s="16" t="s">
        <v>46</v>
      </c>
      <c r="H6" s="10"/>
      <c r="K6" s="18" t="s">
        <v>9</v>
      </c>
      <c r="M6" s="1" t="s">
        <v>20</v>
      </c>
      <c r="N6" s="2" t="s">
        <v>21</v>
      </c>
    </row>
    <row r="7" spans="1:14">
      <c r="B7" s="6">
        <f t="shared" ref="B7:B45" si="1">IF(TypeOfSeasonality="Quarterly",TRUNC((ROW(B7)-2)/4),IF(TypeOfSeasonality="Monthly",TRUNC((ROW(B7)+6)/12),43+TRUNC((ROW(B7)-1)/5)))</f>
        <v>44</v>
      </c>
      <c r="C7" s="6">
        <f t="shared" si="0"/>
        <v>2</v>
      </c>
      <c r="D7" s="15">
        <v>851</v>
      </c>
      <c r="E7" s="10">
        <v>752.1844506718403</v>
      </c>
      <c r="F7" s="10">
        <f>E6</f>
        <v>842.6874810548652</v>
      </c>
      <c r="G7" s="17">
        <f>F7*VLOOKUP(C7,$J$9:$K$13,2)</f>
        <v>953.39254319490749</v>
      </c>
      <c r="H7" s="10">
        <f>ABS(D7-G7)</f>
        <v>102.39254319490749</v>
      </c>
      <c r="I7" s="10">
        <f>(D7-G7)^2</f>
        <v>10484.232901920996</v>
      </c>
      <c r="M7" s="1" t="s">
        <v>22</v>
      </c>
      <c r="N7" s="2" t="s">
        <v>23</v>
      </c>
    </row>
    <row r="8" spans="1:14">
      <c r="B8" s="6">
        <f t="shared" si="1"/>
        <v>44</v>
      </c>
      <c r="C8" s="6">
        <f t="shared" si="0"/>
        <v>3</v>
      </c>
      <c r="D8" s="15">
        <v>859</v>
      </c>
      <c r="E8" s="10">
        <v>937.83251974793643</v>
      </c>
      <c r="F8" s="10">
        <f t="shared" ref="F8:F70" si="2">E7</f>
        <v>752.1844506718403</v>
      </c>
      <c r="G8" s="17">
        <f>F8*VLOOKUP(C8,$J$9:$K$13,2)</f>
        <v>688.95717467845088</v>
      </c>
      <c r="H8" s="10">
        <f t="shared" ref="H8:H70" si="3">ABS(D8-G8)</f>
        <v>170.04282532154912</v>
      </c>
      <c r="I8" s="10">
        <f t="shared" ref="I8:I70" si="4">(D8-G8)^2</f>
        <v>28914.562443334864</v>
      </c>
      <c r="J8" s="5" t="str">
        <f>IF(TypeOfSeasonality="Quarterly","Quarter",IF(TypeOfSeasonality="Monthly","Month","Day"))</f>
        <v>Day</v>
      </c>
      <c r="K8" s="5" t="s">
        <v>3</v>
      </c>
      <c r="M8" s="1" t="s">
        <v>6</v>
      </c>
      <c r="N8" s="2" t="s">
        <v>24</v>
      </c>
    </row>
    <row r="9" spans="1:14">
      <c r="B9" s="6">
        <f t="shared" si="1"/>
        <v>44</v>
      </c>
      <c r="C9" s="6">
        <f t="shared" si="0"/>
        <v>4</v>
      </c>
      <c r="D9" s="15">
        <v>828</v>
      </c>
      <c r="E9" s="10">
        <v>974.56970624820599</v>
      </c>
      <c r="F9" s="10">
        <f t="shared" si="2"/>
        <v>937.83251974793643</v>
      </c>
      <c r="G9" s="17">
        <f t="shared" ref="G9:G70" si="5">F9*VLOOKUP(C9,$J$9:$K$13,2)</f>
        <v>796.78787609834023</v>
      </c>
      <c r="H9" s="10">
        <f t="shared" si="3"/>
        <v>31.212123901659766</v>
      </c>
      <c r="I9" s="10">
        <f t="shared" si="4"/>
        <v>974.19667845256083</v>
      </c>
      <c r="J9" s="6">
        <v>1</v>
      </c>
      <c r="K9" s="19">
        <v>1.34094789041541</v>
      </c>
      <c r="M9" s="1" t="s">
        <v>25</v>
      </c>
      <c r="N9" s="2" t="s">
        <v>26</v>
      </c>
    </row>
    <row r="10" spans="1:14">
      <c r="B10" s="6">
        <f t="shared" si="1"/>
        <v>44</v>
      </c>
      <c r="C10" s="6">
        <f t="shared" si="0"/>
        <v>5</v>
      </c>
      <c r="D10" s="15">
        <v>726</v>
      </c>
      <c r="E10" s="10">
        <v>952.58943999999997</v>
      </c>
      <c r="F10" s="10">
        <f t="shared" si="2"/>
        <v>974.56970624820599</v>
      </c>
      <c r="G10" s="17">
        <f t="shared" si="5"/>
        <v>742.75188977131381</v>
      </c>
      <c r="H10" s="10">
        <f t="shared" si="3"/>
        <v>16.751889771313813</v>
      </c>
      <c r="I10" s="10">
        <f t="shared" si="4"/>
        <v>280.62581091024833</v>
      </c>
      <c r="J10" s="6">
        <v>2</v>
      </c>
      <c r="K10" s="19">
        <v>1.1313714332168114</v>
      </c>
      <c r="M10" s="1" t="s">
        <v>27</v>
      </c>
      <c r="N10" s="2" t="s">
        <v>28</v>
      </c>
    </row>
    <row r="11" spans="1:14">
      <c r="B11" s="6">
        <f t="shared" si="1"/>
        <v>45</v>
      </c>
      <c r="C11" s="6">
        <f t="shared" si="0"/>
        <v>1</v>
      </c>
      <c r="D11" s="15">
        <v>1085</v>
      </c>
      <c r="E11" s="10">
        <v>809.12913003940594</v>
      </c>
      <c r="F11" s="10">
        <f t="shared" si="2"/>
        <v>952.58943999999997</v>
      </c>
      <c r="G11" s="17">
        <f t="shared" si="5"/>
        <v>1277.3727999999967</v>
      </c>
      <c r="H11" s="10">
        <f t="shared" si="3"/>
        <v>192.37279999999669</v>
      </c>
      <c r="I11" s="10">
        <f t="shared" si="4"/>
        <v>37007.294179838726</v>
      </c>
      <c r="J11" s="6">
        <v>3</v>
      </c>
      <c r="K11" s="19">
        <v>0.91594179335013415</v>
      </c>
      <c r="M11" s="1" t="s">
        <v>7</v>
      </c>
      <c r="N11" s="2" t="s">
        <v>29</v>
      </c>
    </row>
    <row r="12" spans="1:14" ht="13.8" thickBot="1">
      <c r="B12" s="6">
        <f t="shared" si="1"/>
        <v>45</v>
      </c>
      <c r="C12" s="6">
        <f t="shared" si="0"/>
        <v>2</v>
      </c>
      <c r="D12" s="15">
        <v>1042</v>
      </c>
      <c r="E12" s="10">
        <v>921.00610763814052</v>
      </c>
      <c r="F12" s="10">
        <f t="shared" si="2"/>
        <v>809.12913003940594</v>
      </c>
      <c r="G12" s="17">
        <f t="shared" si="5"/>
        <v>915.42558351015452</v>
      </c>
      <c r="H12" s="10">
        <f t="shared" si="3"/>
        <v>126.57441648984548</v>
      </c>
      <c r="I12" s="10">
        <f t="shared" si="4"/>
        <v>16021.082909744866</v>
      </c>
      <c r="J12" s="6">
        <v>4</v>
      </c>
      <c r="K12" s="19">
        <v>0.84960572311194205</v>
      </c>
      <c r="M12" s="3" t="s">
        <v>8</v>
      </c>
      <c r="N12" s="4" t="s">
        <v>30</v>
      </c>
    </row>
    <row r="13" spans="1:14">
      <c r="B13" s="6">
        <f t="shared" si="1"/>
        <v>45</v>
      </c>
      <c r="C13" s="6">
        <f t="shared" si="0"/>
        <v>3</v>
      </c>
      <c r="D13" s="15">
        <v>892</v>
      </c>
      <c r="E13" s="10">
        <v>973.8610100292891</v>
      </c>
      <c r="F13" s="10">
        <f t="shared" si="2"/>
        <v>921.00610763814052</v>
      </c>
      <c r="G13" s="17">
        <f t="shared" si="5"/>
        <v>843.58798591650509</v>
      </c>
      <c r="H13" s="10">
        <f t="shared" si="3"/>
        <v>48.41201408349491</v>
      </c>
      <c r="I13" s="10">
        <f t="shared" si="4"/>
        <v>2343.7231076205094</v>
      </c>
      <c r="J13" s="6">
        <v>5</v>
      </c>
      <c r="K13" s="19">
        <v>0.76213315990569874</v>
      </c>
    </row>
    <row r="14" spans="1:14">
      <c r="B14" s="6">
        <f t="shared" si="1"/>
        <v>45</v>
      </c>
      <c r="C14" s="6">
        <f t="shared" si="0"/>
        <v>4</v>
      </c>
      <c r="D14" s="15">
        <v>840</v>
      </c>
      <c r="E14" s="10">
        <v>988.69390488948432</v>
      </c>
      <c r="F14" s="10">
        <f t="shared" si="2"/>
        <v>973.8610100292891</v>
      </c>
      <c r="G14" s="17">
        <f t="shared" si="5"/>
        <v>827.39788763646038</v>
      </c>
      <c r="H14" s="10">
        <f t="shared" si="3"/>
        <v>12.602112363539618</v>
      </c>
      <c r="I14" s="10">
        <f t="shared" si="4"/>
        <v>158.81323602327811</v>
      </c>
      <c r="J14" s="6" t="str">
        <f>IF(TypeOfSeasonality="Monthly","June","")</f>
        <v/>
      </c>
      <c r="K14" s="11"/>
    </row>
    <row r="15" spans="1:14">
      <c r="B15" s="6">
        <f t="shared" si="1"/>
        <v>45</v>
      </c>
      <c r="C15" s="6">
        <f t="shared" si="0"/>
        <v>5</v>
      </c>
      <c r="D15" s="15">
        <v>799</v>
      </c>
      <c r="E15" s="10">
        <v>1048.3732266666666</v>
      </c>
      <c r="F15" s="10">
        <f t="shared" si="2"/>
        <v>988.69390488948432</v>
      </c>
      <c r="G15" s="17">
        <f t="shared" si="5"/>
        <v>753.51640991292709</v>
      </c>
      <c r="H15" s="10">
        <f t="shared" si="3"/>
        <v>45.483590087072912</v>
      </c>
      <c r="I15" s="10">
        <f t="shared" si="4"/>
        <v>2068.7569672088771</v>
      </c>
      <c r="J15" s="6" t="str">
        <f>IF(TypeOfSeasonality="Monthly","July","")</f>
        <v/>
      </c>
      <c r="K15" s="11"/>
    </row>
    <row r="16" spans="1:14">
      <c r="B16" s="6">
        <f t="shared" si="1"/>
        <v>46</v>
      </c>
      <c r="C16" s="6">
        <f t="shared" si="0"/>
        <v>1</v>
      </c>
      <c r="D16" s="15">
        <v>1303</v>
      </c>
      <c r="E16" s="10">
        <v>971.70069718096397</v>
      </c>
      <c r="F16" s="10">
        <f t="shared" si="2"/>
        <v>1048.3732266666666</v>
      </c>
      <c r="G16" s="17">
        <f t="shared" si="5"/>
        <v>1405.813866666663</v>
      </c>
      <c r="H16" s="10">
        <f t="shared" si="3"/>
        <v>102.81386666666299</v>
      </c>
      <c r="I16" s="10">
        <f t="shared" si="4"/>
        <v>10570.691178950356</v>
      </c>
      <c r="J16" s="6" t="str">
        <f>IF(TypeOfSeasonality="Monthly","Aug","")</f>
        <v/>
      </c>
      <c r="K16" s="11"/>
    </row>
    <row r="17" spans="2:11">
      <c r="B17" s="6">
        <f t="shared" si="1"/>
        <v>46</v>
      </c>
      <c r="C17" s="6">
        <f t="shared" si="0"/>
        <v>2</v>
      </c>
      <c r="D17" s="15">
        <v>1121</v>
      </c>
      <c r="E17" s="10">
        <v>990.8328662786522</v>
      </c>
      <c r="F17" s="10">
        <f t="shared" si="2"/>
        <v>971.70069718096397</v>
      </c>
      <c r="G17" s="17">
        <f t="shared" si="5"/>
        <v>1099.3544104274022</v>
      </c>
      <c r="H17" s="10">
        <f t="shared" si="3"/>
        <v>21.645589572597828</v>
      </c>
      <c r="I17" s="10">
        <f t="shared" si="4"/>
        <v>468.53154794535584</v>
      </c>
      <c r="J17" s="6" t="str">
        <f>IF(TypeOfSeasonality="Monthly","Sep","")</f>
        <v/>
      </c>
      <c r="K17" s="11"/>
    </row>
    <row r="18" spans="2:11">
      <c r="B18" s="6">
        <f t="shared" si="1"/>
        <v>46</v>
      </c>
      <c r="C18" s="6">
        <f t="shared" si="0"/>
        <v>3</v>
      </c>
      <c r="D18" s="15">
        <v>1003</v>
      </c>
      <c r="E18" s="10">
        <v>1095.0477500665661</v>
      </c>
      <c r="F18" s="10">
        <f t="shared" si="2"/>
        <v>990.8328662786522</v>
      </c>
      <c r="G18" s="17">
        <f t="shared" si="5"/>
        <v>907.54523244952236</v>
      </c>
      <c r="H18" s="10">
        <f t="shared" si="3"/>
        <v>95.454767550477641</v>
      </c>
      <c r="I18" s="10">
        <f t="shared" si="4"/>
        <v>9111.6126481157189</v>
      </c>
      <c r="J18" s="6" t="str">
        <f>IF(TypeOfSeasonality="Monthly","Oct","")</f>
        <v/>
      </c>
      <c r="K18" s="11">
        <v>1</v>
      </c>
    </row>
    <row r="19" spans="2:11">
      <c r="B19" s="6">
        <f t="shared" si="1"/>
        <v>46</v>
      </c>
      <c r="C19" s="6">
        <f t="shared" si="0"/>
        <v>4</v>
      </c>
      <c r="D19" s="15">
        <v>1113</v>
      </c>
      <c r="E19" s="10">
        <v>1310.0194239785667</v>
      </c>
      <c r="F19" s="10">
        <f t="shared" si="2"/>
        <v>1095.0477500665661</v>
      </c>
      <c r="G19" s="17">
        <f t="shared" si="5"/>
        <v>930.35883553741007</v>
      </c>
      <c r="H19" s="10">
        <f t="shared" si="3"/>
        <v>182.64116446258993</v>
      </c>
      <c r="I19" s="10">
        <f t="shared" si="4"/>
        <v>33357.794956250822</v>
      </c>
      <c r="J19" s="6" t="str">
        <f>IF(TypeOfSeasonality="Monthly","Nov","")</f>
        <v/>
      </c>
      <c r="K19" s="11">
        <v>1</v>
      </c>
    </row>
    <row r="20" spans="2:11">
      <c r="B20" s="6">
        <f t="shared" si="1"/>
        <v>46</v>
      </c>
      <c r="C20" s="6">
        <f t="shared" si="0"/>
        <v>5</v>
      </c>
      <c r="D20" s="15">
        <v>1005</v>
      </c>
      <c r="E20" s="10">
        <v>1318.6671999999999</v>
      </c>
      <c r="F20" s="10">
        <f t="shared" si="2"/>
        <v>1310.0194239785667</v>
      </c>
      <c r="G20" s="17">
        <f t="shared" si="5"/>
        <v>998.40924313462835</v>
      </c>
      <c r="H20" s="10">
        <f t="shared" si="3"/>
        <v>6.5907568653716453</v>
      </c>
      <c r="I20" s="10">
        <f t="shared" si="4"/>
        <v>43.438076058443478</v>
      </c>
      <c r="J20" s="6" t="str">
        <f>IF(TypeOfSeasonality="Monthly","Dec","")</f>
        <v/>
      </c>
      <c r="K20" s="11">
        <v>1</v>
      </c>
    </row>
    <row r="21" spans="2:11">
      <c r="B21" s="6">
        <f t="shared" si="1"/>
        <v>47</v>
      </c>
      <c r="C21" s="6">
        <f t="shared" si="0"/>
        <v>1</v>
      </c>
      <c r="D21" s="15">
        <v>2652</v>
      </c>
      <c r="E21" s="10">
        <v>1977.705486511064</v>
      </c>
      <c r="F21" s="10">
        <f t="shared" si="2"/>
        <v>1318.6671999999999</v>
      </c>
      <c r="G21" s="17">
        <f t="shared" si="5"/>
        <v>1768.2639999999953</v>
      </c>
      <c r="H21" s="10">
        <f t="shared" si="3"/>
        <v>883.73600000000465</v>
      </c>
      <c r="I21" s="10">
        <f t="shared" si="4"/>
        <v>780989.31769600825</v>
      </c>
    </row>
    <row r="22" spans="2:11" ht="13.8" thickBot="1">
      <c r="B22" s="6">
        <f t="shared" si="1"/>
        <v>47</v>
      </c>
      <c r="C22" s="6">
        <f t="shared" si="0"/>
        <v>2</v>
      </c>
      <c r="D22" s="15">
        <v>2825</v>
      </c>
      <c r="E22" s="10">
        <v>2496.9695336638647</v>
      </c>
      <c r="F22" s="10">
        <f t="shared" si="2"/>
        <v>1977.705486511064</v>
      </c>
      <c r="G22" s="17">
        <f t="shared" si="5"/>
        <v>2237.5194907547739</v>
      </c>
      <c r="H22" s="10">
        <f t="shared" si="3"/>
        <v>587.48050924522613</v>
      </c>
      <c r="I22" s="10">
        <f t="shared" si="4"/>
        <v>345133.34874303022</v>
      </c>
      <c r="J22" s="12" t="s">
        <v>31</v>
      </c>
    </row>
    <row r="23" spans="2:11" ht="13.8" thickBot="1">
      <c r="B23" s="6">
        <f t="shared" si="1"/>
        <v>47</v>
      </c>
      <c r="C23" s="6">
        <f t="shared" si="0"/>
        <v>3</v>
      </c>
      <c r="D23" s="15">
        <v>1841</v>
      </c>
      <c r="E23" s="10">
        <v>2009.9530487263689</v>
      </c>
      <c r="F23" s="10">
        <f t="shared" si="2"/>
        <v>2496.9695336638647</v>
      </c>
      <c r="G23" s="17">
        <f t="shared" si="5"/>
        <v>2287.0787526047284</v>
      </c>
      <c r="H23" s="10">
        <f t="shared" si="3"/>
        <v>446.07875260472838</v>
      </c>
      <c r="I23" s="10">
        <f t="shared" si="4"/>
        <v>198986.25352539046</v>
      </c>
      <c r="J23" s="13" t="s">
        <v>32</v>
      </c>
      <c r="K23" s="21">
        <f>AVERAGE(H7:H70)</f>
        <v>257.30845912620759</v>
      </c>
    </row>
    <row r="24" spans="2:11">
      <c r="B24" s="6">
        <f t="shared" si="1"/>
        <v>47</v>
      </c>
      <c r="C24" s="6">
        <f t="shared" si="0"/>
        <v>4</v>
      </c>
      <c r="D24" s="15">
        <v>0</v>
      </c>
      <c r="E24" s="10">
        <v>0</v>
      </c>
      <c r="F24" s="10">
        <f t="shared" si="2"/>
        <v>2009.9530487263689</v>
      </c>
      <c r="G24" s="17">
        <f t="shared" si="5"/>
        <v>1707.6676133842191</v>
      </c>
      <c r="H24" s="10">
        <f t="shared" si="3"/>
        <v>1707.6676133842191</v>
      </c>
      <c r="I24" s="10">
        <f t="shared" si="4"/>
        <v>2916128.6778013548</v>
      </c>
    </row>
    <row r="25" spans="2:11" ht="13.8" thickBot="1">
      <c r="B25" s="6">
        <f t="shared" si="1"/>
        <v>47</v>
      </c>
      <c r="C25" s="6">
        <f t="shared" si="0"/>
        <v>5</v>
      </c>
      <c r="D25" s="15">
        <v>0</v>
      </c>
      <c r="E25" s="10">
        <v>0</v>
      </c>
      <c r="F25" s="10">
        <f t="shared" si="2"/>
        <v>0</v>
      </c>
      <c r="G25" s="17">
        <f t="shared" si="5"/>
        <v>0</v>
      </c>
      <c r="H25" s="10">
        <f t="shared" si="3"/>
        <v>0</v>
      </c>
      <c r="I25" s="10">
        <f t="shared" si="4"/>
        <v>0</v>
      </c>
      <c r="J25" s="12" t="s">
        <v>33</v>
      </c>
    </row>
    <row r="26" spans="2:11" ht="13.8" thickBot="1">
      <c r="B26" s="6">
        <f t="shared" si="1"/>
        <v>48</v>
      </c>
      <c r="C26" s="6">
        <f t="shared" si="0"/>
        <v>1</v>
      </c>
      <c r="D26" s="15">
        <v>1949</v>
      </c>
      <c r="E26" s="10">
        <v>1453.4494695362232</v>
      </c>
      <c r="F26" s="10">
        <f t="shared" si="2"/>
        <v>0</v>
      </c>
      <c r="G26" s="17">
        <f t="shared" si="5"/>
        <v>0</v>
      </c>
      <c r="H26" s="10">
        <f t="shared" si="3"/>
        <v>1949</v>
      </c>
      <c r="I26" s="10">
        <f t="shared" si="4"/>
        <v>3798601</v>
      </c>
      <c r="J26" s="13" t="s">
        <v>34</v>
      </c>
      <c r="K26" s="36">
        <f>AVERAGE(I7:I70)</f>
        <v>201610.7400423559</v>
      </c>
    </row>
    <row r="27" spans="2:11">
      <c r="B27" s="6">
        <f t="shared" si="1"/>
        <v>48</v>
      </c>
      <c r="C27" s="6">
        <f t="shared" si="0"/>
        <v>2</v>
      </c>
      <c r="D27" s="15">
        <v>1507</v>
      </c>
      <c r="E27" s="10">
        <v>1332.0117122943166</v>
      </c>
      <c r="F27" s="10">
        <f t="shared" si="2"/>
        <v>1453.4494695362232</v>
      </c>
      <c r="G27" s="17">
        <f t="shared" si="5"/>
        <v>1644.3912094574112</v>
      </c>
      <c r="H27" s="10">
        <f t="shared" si="3"/>
        <v>137.39120945741115</v>
      </c>
      <c r="I27" s="10">
        <f t="shared" si="4"/>
        <v>18876.344436170224</v>
      </c>
    </row>
    <row r="28" spans="2:11">
      <c r="B28" s="6">
        <f t="shared" si="1"/>
        <v>48</v>
      </c>
      <c r="C28" s="6">
        <f t="shared" si="0"/>
        <v>3</v>
      </c>
      <c r="D28" s="15">
        <v>989</v>
      </c>
      <c r="E28" s="10">
        <v>1079.7629360078104</v>
      </c>
      <c r="F28" s="10">
        <f t="shared" si="2"/>
        <v>1332.0117122943166</v>
      </c>
      <c r="G28" s="17">
        <f t="shared" si="5"/>
        <v>1220.0451965222392</v>
      </c>
      <c r="H28" s="10">
        <f t="shared" si="3"/>
        <v>231.04519652223917</v>
      </c>
      <c r="I28" s="10">
        <f t="shared" si="4"/>
        <v>53381.882836000121</v>
      </c>
    </row>
    <row r="29" spans="2:11">
      <c r="B29" s="6">
        <f t="shared" si="1"/>
        <v>48</v>
      </c>
      <c r="C29" s="6">
        <f t="shared" si="0"/>
        <v>4</v>
      </c>
      <c r="D29" s="15">
        <v>990</v>
      </c>
      <c r="E29" s="10">
        <v>1165.2463879054637</v>
      </c>
      <c r="F29" s="10">
        <f t="shared" si="2"/>
        <v>1079.7629360078104</v>
      </c>
      <c r="G29" s="17">
        <f t="shared" si="5"/>
        <v>917.37277003638928</v>
      </c>
      <c r="H29" s="10">
        <f t="shared" si="3"/>
        <v>72.627229963610716</v>
      </c>
      <c r="I29" s="10">
        <f t="shared" si="4"/>
        <v>5274.714532187194</v>
      </c>
    </row>
    <row r="30" spans="2:11">
      <c r="B30" s="6">
        <f t="shared" si="1"/>
        <v>48</v>
      </c>
      <c r="C30" s="6">
        <f t="shared" si="0"/>
        <v>5</v>
      </c>
      <c r="D30" s="15">
        <v>1084</v>
      </c>
      <c r="E30" s="10">
        <v>1422.3236266666665</v>
      </c>
      <c r="F30" s="10">
        <f t="shared" si="2"/>
        <v>1165.2463879054637</v>
      </c>
      <c r="G30" s="17">
        <f t="shared" si="5"/>
        <v>888.07291168309268</v>
      </c>
      <c r="H30" s="10">
        <f t="shared" si="3"/>
        <v>195.92708831690732</v>
      </c>
      <c r="I30" s="10">
        <f t="shared" si="4"/>
        <v>38387.423936341198</v>
      </c>
    </row>
    <row r="31" spans="2:11">
      <c r="B31" s="6">
        <f t="shared" si="1"/>
        <v>49</v>
      </c>
      <c r="C31" s="6">
        <f t="shared" si="0"/>
        <v>1</v>
      </c>
      <c r="D31" s="15">
        <v>1260</v>
      </c>
      <c r="E31" s="10">
        <v>939.63382843285854</v>
      </c>
      <c r="F31" s="10">
        <f t="shared" si="2"/>
        <v>1422.3236266666665</v>
      </c>
      <c r="G31" s="17">
        <f t="shared" si="5"/>
        <v>1907.2618666666617</v>
      </c>
      <c r="H31" s="10">
        <f t="shared" si="3"/>
        <v>647.26186666666172</v>
      </c>
      <c r="I31" s="10">
        <f t="shared" si="4"/>
        <v>418947.92404081137</v>
      </c>
    </row>
    <row r="32" spans="2:11">
      <c r="B32" s="6">
        <f t="shared" si="1"/>
        <v>49</v>
      </c>
      <c r="C32" s="6">
        <f t="shared" si="0"/>
        <v>2</v>
      </c>
      <c r="D32" s="15">
        <v>1134</v>
      </c>
      <c r="E32" s="10">
        <v>1002.3233455486098</v>
      </c>
      <c r="F32" s="10">
        <f t="shared" si="2"/>
        <v>939.63382843285854</v>
      </c>
      <c r="G32" s="17">
        <f t="shared" si="5"/>
        <v>1063.0748711730826</v>
      </c>
      <c r="H32" s="10">
        <f t="shared" si="3"/>
        <v>70.925128826917444</v>
      </c>
      <c r="I32" s="10">
        <f t="shared" si="4"/>
        <v>5030.3738991148357</v>
      </c>
    </row>
    <row r="33" spans="2:9">
      <c r="B33" s="6">
        <f t="shared" si="1"/>
        <v>49</v>
      </c>
      <c r="C33" s="6">
        <f t="shared" si="0"/>
        <v>3</v>
      </c>
      <c r="D33" s="15">
        <v>941</v>
      </c>
      <c r="E33" s="10">
        <v>1027.3578592349338</v>
      </c>
      <c r="F33" s="10">
        <f t="shared" si="2"/>
        <v>1002.3233455486098</v>
      </c>
      <c r="G33" s="17">
        <f t="shared" si="5"/>
        <v>918.06984263849995</v>
      </c>
      <c r="H33" s="10">
        <f t="shared" si="3"/>
        <v>22.930157361500051</v>
      </c>
      <c r="I33" s="10">
        <f t="shared" si="4"/>
        <v>525.79211662315493</v>
      </c>
    </row>
    <row r="34" spans="2:9">
      <c r="B34" s="6">
        <f t="shared" si="1"/>
        <v>49</v>
      </c>
      <c r="C34" s="6">
        <f t="shared" si="0"/>
        <v>4</v>
      </c>
      <c r="D34" s="15">
        <v>847</v>
      </c>
      <c r="E34" s="10">
        <v>996.93302076356338</v>
      </c>
      <c r="F34" s="10">
        <f t="shared" si="2"/>
        <v>1027.3578592349338</v>
      </c>
      <c r="G34" s="17">
        <f t="shared" si="5"/>
        <v>872.84911689003275</v>
      </c>
      <c r="H34" s="10">
        <f t="shared" si="3"/>
        <v>25.849116890032747</v>
      </c>
      <c r="I34" s="10">
        <f t="shared" si="4"/>
        <v>668.17684399457619</v>
      </c>
    </row>
    <row r="35" spans="2:9">
      <c r="B35" s="6">
        <f t="shared" si="1"/>
        <v>49</v>
      </c>
      <c r="C35" s="6">
        <f t="shared" si="0"/>
        <v>5</v>
      </c>
      <c r="D35" s="15">
        <v>714</v>
      </c>
      <c r="E35" s="10">
        <v>936.84415999999999</v>
      </c>
      <c r="F35" s="10">
        <f t="shared" si="2"/>
        <v>996.93302076356338</v>
      </c>
      <c r="G35" s="17">
        <f t="shared" si="5"/>
        <v>759.79571332886815</v>
      </c>
      <c r="H35" s="10">
        <f t="shared" si="3"/>
        <v>45.795713328868146</v>
      </c>
      <c r="I35" s="10">
        <f t="shared" si="4"/>
        <v>2097.2473592998717</v>
      </c>
    </row>
    <row r="36" spans="2:9">
      <c r="B36" s="6">
        <f t="shared" si="1"/>
        <v>50</v>
      </c>
      <c r="C36" s="6">
        <f t="shared" si="0"/>
        <v>1</v>
      </c>
      <c r="D36" s="15">
        <v>1002</v>
      </c>
      <c r="E36" s="10">
        <v>747.23261594422559</v>
      </c>
      <c r="F36" s="10">
        <f t="shared" si="2"/>
        <v>936.84415999999999</v>
      </c>
      <c r="G36" s="17">
        <f t="shared" si="5"/>
        <v>1256.2591999999968</v>
      </c>
      <c r="H36" s="10">
        <f t="shared" si="3"/>
        <v>254.25919999999678</v>
      </c>
      <c r="I36" s="10">
        <f t="shared" si="4"/>
        <v>64647.740784638365</v>
      </c>
    </row>
    <row r="37" spans="2:9">
      <c r="B37" s="6">
        <f t="shared" si="1"/>
        <v>50</v>
      </c>
      <c r="C37" s="6">
        <f t="shared" si="0"/>
        <v>2</v>
      </c>
      <c r="D37" s="15">
        <v>847</v>
      </c>
      <c r="E37" s="10">
        <v>748.6489185887765</v>
      </c>
      <c r="F37" s="10">
        <f t="shared" si="2"/>
        <v>747.23261594422559</v>
      </c>
      <c r="G37" s="17">
        <f t="shared" si="5"/>
        <v>845.39763564716577</v>
      </c>
      <c r="H37" s="10">
        <f t="shared" si="3"/>
        <v>1.6023643528342291</v>
      </c>
      <c r="I37" s="10">
        <f t="shared" si="4"/>
        <v>2.5675715192338577</v>
      </c>
    </row>
    <row r="38" spans="2:9">
      <c r="B38" s="6">
        <f t="shared" si="1"/>
        <v>50</v>
      </c>
      <c r="C38" s="6">
        <f t="shared" ref="C38:C69" si="6">IF(TypeOfSeasonality="Quarterly",INDEX($J$9:$J$12,MOD(ROW(B38)+2,4)+1,1),IF(TypeOfSeasonality="Monthly",INDEX($J$9:$J$20,MOD(ROW(B38)-6,12)+1,1),INDEX($J$9:$J$13,MOD(ROW(B38)-1,5)+1,1)))</f>
        <v>3</v>
      </c>
      <c r="D38" s="15">
        <v>922</v>
      </c>
      <c r="E38" s="10">
        <v>1006.6141830123369</v>
      </c>
      <c r="F38" s="10">
        <f t="shared" si="2"/>
        <v>748.6489185887765</v>
      </c>
      <c r="G38" s="17">
        <f t="shared" si="5"/>
        <v>685.71883308184249</v>
      </c>
      <c r="H38" s="10">
        <f t="shared" si="3"/>
        <v>236.28116691815751</v>
      </c>
      <c r="I38" s="10">
        <f t="shared" si="4"/>
        <v>55828.789840206213</v>
      </c>
    </row>
    <row r="39" spans="2:9">
      <c r="B39" s="6">
        <f t="shared" si="1"/>
        <v>50</v>
      </c>
      <c r="C39" s="6">
        <f t="shared" si="6"/>
        <v>4</v>
      </c>
      <c r="D39" s="15">
        <v>842</v>
      </c>
      <c r="E39" s="10">
        <v>991.04793799636411</v>
      </c>
      <c r="F39" s="10">
        <f t="shared" si="2"/>
        <v>1006.6141830123369</v>
      </c>
      <c r="G39" s="17">
        <f t="shared" si="5"/>
        <v>855.22517085293327</v>
      </c>
      <c r="H39" s="10">
        <f t="shared" si="3"/>
        <v>13.225170852933275</v>
      </c>
      <c r="I39" s="10">
        <f t="shared" si="4"/>
        <v>174.90514408927584</v>
      </c>
    </row>
    <row r="40" spans="2:9">
      <c r="B40" s="6">
        <f t="shared" si="1"/>
        <v>50</v>
      </c>
      <c r="C40" s="6">
        <f t="shared" si="6"/>
        <v>5</v>
      </c>
      <c r="D40" s="15">
        <v>784</v>
      </c>
      <c r="E40" s="10">
        <v>1028.6916266666667</v>
      </c>
      <c r="F40" s="10">
        <f t="shared" si="2"/>
        <v>991.04793799636411</v>
      </c>
      <c r="G40" s="17">
        <f t="shared" si="5"/>
        <v>755.31049660319593</v>
      </c>
      <c r="H40" s="10">
        <f t="shared" si="3"/>
        <v>28.689503396804071</v>
      </c>
      <c r="I40" s="10">
        <f t="shared" si="4"/>
        <v>823.08760515523227</v>
      </c>
    </row>
    <row r="41" spans="2:9">
      <c r="B41" s="6">
        <f t="shared" si="1"/>
        <v>51</v>
      </c>
      <c r="C41" s="6">
        <f t="shared" si="6"/>
        <v>1</v>
      </c>
      <c r="D41" s="15">
        <v>823</v>
      </c>
      <c r="E41" s="10">
        <v>613.74495301606555</v>
      </c>
      <c r="F41" s="10">
        <f t="shared" si="2"/>
        <v>1028.6916266666667</v>
      </c>
      <c r="G41" s="17">
        <f t="shared" si="5"/>
        <v>1379.4218666666632</v>
      </c>
      <c r="H41" s="10">
        <f t="shared" si="3"/>
        <v>556.42186666666316</v>
      </c>
      <c r="I41" s="10">
        <f t="shared" si="4"/>
        <v>309605.29370481387</v>
      </c>
    </row>
    <row r="42" spans="2:9">
      <c r="B42" s="6">
        <f t="shared" si="1"/>
        <v>51</v>
      </c>
      <c r="C42" s="6">
        <f t="shared" si="6"/>
        <v>2</v>
      </c>
      <c r="D42" s="15">
        <v>0</v>
      </c>
      <c r="E42" s="10">
        <v>0</v>
      </c>
      <c r="F42" s="10">
        <f t="shared" si="2"/>
        <v>613.74495301606555</v>
      </c>
      <c r="G42" s="17">
        <f t="shared" si="5"/>
        <v>694.3735071233707</v>
      </c>
      <c r="H42" s="10">
        <f t="shared" si="3"/>
        <v>694.3735071233707</v>
      </c>
      <c r="I42" s="10">
        <f t="shared" si="4"/>
        <v>482154.56739480974</v>
      </c>
    </row>
    <row r="43" spans="2:9">
      <c r="B43" s="6">
        <f t="shared" si="1"/>
        <v>51</v>
      </c>
      <c r="C43" s="6">
        <f t="shared" si="6"/>
        <v>3</v>
      </c>
      <c r="D43" s="15">
        <v>0</v>
      </c>
      <c r="E43" s="10">
        <v>0</v>
      </c>
      <c r="F43" s="10">
        <f t="shared" si="2"/>
        <v>0</v>
      </c>
      <c r="G43" s="17">
        <f t="shared" si="5"/>
        <v>0</v>
      </c>
      <c r="H43" s="10">
        <f t="shared" si="3"/>
        <v>0</v>
      </c>
      <c r="I43" s="10">
        <f t="shared" si="4"/>
        <v>0</v>
      </c>
    </row>
    <row r="44" spans="2:9">
      <c r="B44" s="6">
        <f t="shared" si="1"/>
        <v>51</v>
      </c>
      <c r="C44" s="6">
        <f t="shared" si="6"/>
        <v>4</v>
      </c>
      <c r="D44" s="15">
        <v>401</v>
      </c>
      <c r="E44" s="10">
        <v>471.98363792938477</v>
      </c>
      <c r="F44" s="10">
        <f t="shared" si="2"/>
        <v>0</v>
      </c>
      <c r="G44" s="17">
        <f t="shared" si="5"/>
        <v>0</v>
      </c>
      <c r="H44" s="10">
        <f t="shared" si="3"/>
        <v>401</v>
      </c>
      <c r="I44" s="10">
        <f t="shared" si="4"/>
        <v>160801</v>
      </c>
    </row>
    <row r="45" spans="2:9">
      <c r="B45" s="6">
        <f t="shared" si="1"/>
        <v>51</v>
      </c>
      <c r="C45" s="6">
        <f t="shared" si="6"/>
        <v>5</v>
      </c>
      <c r="D45" s="15">
        <v>429</v>
      </c>
      <c r="E45" s="10">
        <v>562.89375999999993</v>
      </c>
      <c r="F45" s="10">
        <f t="shared" si="2"/>
        <v>471.98363792938477</v>
      </c>
      <c r="G45" s="17">
        <f t="shared" si="5"/>
        <v>359.71438139890921</v>
      </c>
      <c r="H45" s="10">
        <f t="shared" si="3"/>
        <v>69.285618601090789</v>
      </c>
      <c r="I45" s="10">
        <f t="shared" si="4"/>
        <v>4800.4969449358177</v>
      </c>
    </row>
    <row r="46" spans="2:9">
      <c r="B46" s="6" t="s">
        <v>40</v>
      </c>
      <c r="C46" s="6">
        <f t="shared" si="6"/>
        <v>1</v>
      </c>
      <c r="D46" s="15">
        <v>1209</v>
      </c>
      <c r="E46" s="10">
        <v>901.601030615338</v>
      </c>
      <c r="F46" s="10">
        <f t="shared" si="2"/>
        <v>562.89375999999993</v>
      </c>
      <c r="G46" s="17">
        <f t="shared" si="5"/>
        <v>754.81119999999794</v>
      </c>
      <c r="H46" s="10">
        <f t="shared" si="3"/>
        <v>454.18880000000206</v>
      </c>
      <c r="I46" s="10">
        <f t="shared" si="4"/>
        <v>206287.46604544186</v>
      </c>
    </row>
    <row r="47" spans="2:9">
      <c r="B47" s="6" t="s">
        <v>40</v>
      </c>
      <c r="C47" s="6">
        <f t="shared" si="6"/>
        <v>2</v>
      </c>
      <c r="D47" s="15">
        <v>830</v>
      </c>
      <c r="E47" s="10">
        <v>733.62290723575495</v>
      </c>
      <c r="F47" s="10">
        <f t="shared" si="2"/>
        <v>901.601030615338</v>
      </c>
      <c r="G47" s="17">
        <f t="shared" si="5"/>
        <v>1020.0456501970292</v>
      </c>
      <c r="H47" s="10">
        <f t="shared" si="3"/>
        <v>190.0456501970292</v>
      </c>
      <c r="I47" s="10">
        <f t="shared" si="4"/>
        <v>36117.349158811587</v>
      </c>
    </row>
    <row r="48" spans="2:9">
      <c r="B48" s="6" t="s">
        <v>40</v>
      </c>
      <c r="C48" s="6">
        <f t="shared" si="6"/>
        <v>3</v>
      </c>
      <c r="D48" s="15">
        <v>0</v>
      </c>
      <c r="E48" s="10">
        <v>0</v>
      </c>
      <c r="F48" s="10">
        <f t="shared" si="2"/>
        <v>733.62290723575495</v>
      </c>
      <c r="G48" s="17">
        <f t="shared" si="5"/>
        <v>671.95588129625651</v>
      </c>
      <c r="H48" s="10">
        <f t="shared" si="3"/>
        <v>671.95588129625651</v>
      </c>
      <c r="I48" s="10">
        <f t="shared" si="4"/>
        <v>451524.70640862879</v>
      </c>
    </row>
    <row r="49" spans="2:9">
      <c r="B49" s="6" t="s">
        <v>40</v>
      </c>
      <c r="C49" s="6">
        <f t="shared" si="6"/>
        <v>4</v>
      </c>
      <c r="D49" s="15">
        <v>1082</v>
      </c>
      <c r="E49" s="10">
        <v>1273.531910821931</v>
      </c>
      <c r="F49" s="10">
        <f t="shared" si="2"/>
        <v>0</v>
      </c>
      <c r="G49" s="17">
        <f t="shared" si="5"/>
        <v>0</v>
      </c>
      <c r="H49" s="10">
        <f t="shared" si="3"/>
        <v>1082</v>
      </c>
      <c r="I49" s="10">
        <f t="shared" si="4"/>
        <v>1170724</v>
      </c>
    </row>
    <row r="50" spans="2:9">
      <c r="B50" s="6" t="s">
        <v>40</v>
      </c>
      <c r="C50" s="6">
        <f t="shared" si="6"/>
        <v>5</v>
      </c>
      <c r="D50" s="15">
        <v>841</v>
      </c>
      <c r="E50" s="10">
        <v>1103.4817066666667</v>
      </c>
      <c r="F50" s="10">
        <f t="shared" si="2"/>
        <v>1273.531910821931</v>
      </c>
      <c r="G50" s="17">
        <f t="shared" si="5"/>
        <v>970.60089943546075</v>
      </c>
      <c r="H50" s="10">
        <f t="shared" si="3"/>
        <v>129.60089943546075</v>
      </c>
      <c r="I50" s="10">
        <f t="shared" si="4"/>
        <v>16796.393134480411</v>
      </c>
    </row>
    <row r="51" spans="2:9">
      <c r="B51" s="6">
        <f>IF(TypeOfSeasonality="Quarterly",TRUNC((ROW(B51)-2)/4),IF(TypeOfSeasonality="Monthly",TRUNC((ROW(B51)+6)/12),-8+TRUNC((ROW(B51)-1)/5)))</f>
        <v>2</v>
      </c>
      <c r="C51" s="6">
        <f t="shared" si="6"/>
        <v>1</v>
      </c>
      <c r="D51" s="15">
        <v>1362</v>
      </c>
      <c r="E51" s="10">
        <v>1015.6994240678995</v>
      </c>
      <c r="F51" s="10">
        <f t="shared" si="2"/>
        <v>1103.4817066666667</v>
      </c>
      <c r="G51" s="17">
        <f t="shared" si="5"/>
        <v>1479.711466666663</v>
      </c>
      <c r="H51" s="10">
        <f t="shared" si="3"/>
        <v>117.711466666663</v>
      </c>
      <c r="I51" s="10">
        <f t="shared" si="4"/>
        <v>13855.989384816914</v>
      </c>
    </row>
    <row r="52" spans="2:9">
      <c r="B52" s="6">
        <f t="shared" ref="B52:B70" si="7">IF(TypeOfSeasonality="Quarterly",TRUNC((ROW(B52)-2)/4),IF(TypeOfSeasonality="Monthly",TRUNC((ROW(B52)+6)/12),-8+TRUNC((ROW(B52)-1)/5)))</f>
        <v>2</v>
      </c>
      <c r="C52" s="6">
        <f t="shared" si="6"/>
        <v>2</v>
      </c>
      <c r="D52" s="15">
        <v>1174</v>
      </c>
      <c r="E52" s="10">
        <v>1037.6786663792486</v>
      </c>
      <c r="F52" s="10">
        <f t="shared" si="2"/>
        <v>1015.6994240678995</v>
      </c>
      <c r="G52" s="17">
        <f t="shared" si="5"/>
        <v>1149.1333131251895</v>
      </c>
      <c r="H52" s="10">
        <f t="shared" si="3"/>
        <v>24.866686874810512</v>
      </c>
      <c r="I52" s="10">
        <f t="shared" si="4"/>
        <v>618.35211612987337</v>
      </c>
    </row>
    <row r="53" spans="2:9">
      <c r="B53" s="6">
        <f t="shared" si="7"/>
        <v>2</v>
      </c>
      <c r="C53" s="6">
        <f t="shared" si="6"/>
        <v>3</v>
      </c>
      <c r="D53" s="15">
        <v>967</v>
      </c>
      <c r="E53" s="10">
        <v>1055.7439424869087</v>
      </c>
      <c r="F53" s="10">
        <f t="shared" si="2"/>
        <v>1037.6786663792486</v>
      </c>
      <c r="G53" s="17">
        <f t="shared" si="5"/>
        <v>950.45325860458456</v>
      </c>
      <c r="H53" s="10">
        <f t="shared" si="3"/>
        <v>16.546741395415438</v>
      </c>
      <c r="I53" s="10">
        <f t="shared" si="4"/>
        <v>273.79465080675482</v>
      </c>
    </row>
    <row r="54" spans="2:9">
      <c r="B54" s="6">
        <f t="shared" si="7"/>
        <v>2</v>
      </c>
      <c r="C54" s="6">
        <f t="shared" si="6"/>
        <v>4</v>
      </c>
      <c r="D54" s="15">
        <v>930</v>
      </c>
      <c r="E54" s="10">
        <v>1094.6253946990719</v>
      </c>
      <c r="F54" s="10">
        <f t="shared" si="2"/>
        <v>1055.7439424869087</v>
      </c>
      <c r="G54" s="17">
        <f t="shared" si="5"/>
        <v>896.96609567764267</v>
      </c>
      <c r="H54" s="10">
        <f t="shared" si="3"/>
        <v>33.03390432235733</v>
      </c>
      <c r="I54" s="10">
        <f t="shared" si="4"/>
        <v>1091.2388347786582</v>
      </c>
    </row>
    <row r="55" spans="2:9">
      <c r="B55" s="6">
        <f t="shared" si="7"/>
        <v>2</v>
      </c>
      <c r="C55" s="6">
        <f t="shared" si="6"/>
        <v>5</v>
      </c>
      <c r="D55" s="15">
        <v>853</v>
      </c>
      <c r="E55" s="10">
        <v>1119.2269866666666</v>
      </c>
      <c r="F55" s="10">
        <f t="shared" si="2"/>
        <v>1094.6253946990719</v>
      </c>
      <c r="G55" s="17">
        <f t="shared" si="5"/>
        <v>834.25031097502631</v>
      </c>
      <c r="H55" s="10">
        <f t="shared" si="3"/>
        <v>18.749689024973691</v>
      </c>
      <c r="I55" s="10">
        <f t="shared" si="4"/>
        <v>351.55083853321889</v>
      </c>
    </row>
    <row r="56" spans="2:9">
      <c r="B56" s="6">
        <f t="shared" si="7"/>
        <v>3</v>
      </c>
      <c r="C56" s="6">
        <f t="shared" si="6"/>
        <v>1</v>
      </c>
      <c r="D56" s="15">
        <v>924</v>
      </c>
      <c r="E56" s="10">
        <v>689.06480751742959</v>
      </c>
      <c r="F56" s="10">
        <f t="shared" si="2"/>
        <v>1119.2269866666666</v>
      </c>
      <c r="G56" s="17">
        <f t="shared" si="5"/>
        <v>1500.8250666666627</v>
      </c>
      <c r="H56" s="10">
        <f t="shared" si="3"/>
        <v>576.82506666666268</v>
      </c>
      <c r="I56" s="10">
        <f t="shared" si="4"/>
        <v>332727.15753499983</v>
      </c>
    </row>
    <row r="57" spans="2:9">
      <c r="B57" s="6">
        <f t="shared" si="7"/>
        <v>3</v>
      </c>
      <c r="C57" s="6">
        <f t="shared" si="6"/>
        <v>2</v>
      </c>
      <c r="D57" s="15">
        <v>954</v>
      </c>
      <c r="E57" s="10">
        <v>843.22440181073523</v>
      </c>
      <c r="F57" s="10">
        <f t="shared" si="2"/>
        <v>689.06480751742959</v>
      </c>
      <c r="G57" s="17">
        <f t="shared" si="5"/>
        <v>779.58823886026062</v>
      </c>
      <c r="H57" s="10">
        <f t="shared" si="3"/>
        <v>174.41176113973938</v>
      </c>
      <c r="I57" s="10">
        <f t="shared" si="4"/>
        <v>30419.462423865505</v>
      </c>
    </row>
    <row r="58" spans="2:9">
      <c r="B58" s="6">
        <f t="shared" si="7"/>
        <v>3</v>
      </c>
      <c r="C58" s="6">
        <f t="shared" si="6"/>
        <v>3</v>
      </c>
      <c r="D58" s="15">
        <v>1346</v>
      </c>
      <c r="E58" s="10">
        <v>1469.5256945060796</v>
      </c>
      <c r="F58" s="10">
        <f t="shared" si="2"/>
        <v>843.22440181073523</v>
      </c>
      <c r="G58" s="17">
        <f t="shared" si="5"/>
        <v>772.34447079111897</v>
      </c>
      <c r="H58" s="10">
        <f t="shared" si="3"/>
        <v>573.65552920888103</v>
      </c>
      <c r="I58" s="10">
        <f t="shared" si="4"/>
        <v>329080.66619192134</v>
      </c>
    </row>
    <row r="59" spans="2:9">
      <c r="B59" s="6">
        <f t="shared" si="7"/>
        <v>3</v>
      </c>
      <c r="C59" s="6">
        <f t="shared" si="6"/>
        <v>4</v>
      </c>
      <c r="D59" s="15">
        <v>904</v>
      </c>
      <c r="E59" s="10">
        <v>1064.0229643096354</v>
      </c>
      <c r="F59" s="10">
        <f t="shared" si="2"/>
        <v>1469.5256945060796</v>
      </c>
      <c r="G59" s="17">
        <f t="shared" si="5"/>
        <v>1248.5174403124165</v>
      </c>
      <c r="H59" s="10">
        <f t="shared" si="3"/>
        <v>344.51744031241651</v>
      </c>
      <c r="I59" s="10">
        <f t="shared" si="4"/>
        <v>118692.26667941947</v>
      </c>
    </row>
    <row r="60" spans="2:9">
      <c r="B60" s="6">
        <f t="shared" si="7"/>
        <v>3</v>
      </c>
      <c r="C60" s="6">
        <f t="shared" si="6"/>
        <v>5</v>
      </c>
      <c r="D60" s="15">
        <v>758</v>
      </c>
      <c r="E60" s="10">
        <v>994.57685333333336</v>
      </c>
      <c r="F60" s="10">
        <f t="shared" si="2"/>
        <v>1064.0229643096354</v>
      </c>
      <c r="G60" s="17">
        <f t="shared" si="5"/>
        <v>810.92718400153092</v>
      </c>
      <c r="H60" s="10">
        <f t="shared" si="3"/>
        <v>52.927184001530918</v>
      </c>
      <c r="I60" s="10">
        <f t="shared" si="4"/>
        <v>2801.2868063319102</v>
      </c>
    </row>
    <row r="61" spans="2:9">
      <c r="B61" s="6">
        <f t="shared" si="7"/>
        <v>4</v>
      </c>
      <c r="C61" s="6">
        <f t="shared" si="6"/>
        <v>1</v>
      </c>
      <c r="D61" s="15">
        <v>886</v>
      </c>
      <c r="E61" s="10">
        <v>660.72664443770839</v>
      </c>
      <c r="F61" s="10">
        <f t="shared" si="2"/>
        <v>994.57685333333336</v>
      </c>
      <c r="G61" s="17">
        <f t="shared" si="5"/>
        <v>1333.6757333333301</v>
      </c>
      <c r="H61" s="10">
        <f t="shared" si="3"/>
        <v>447.67573333333007</v>
      </c>
      <c r="I61" s="10">
        <f t="shared" si="4"/>
        <v>200413.56221553485</v>
      </c>
    </row>
    <row r="62" spans="2:9">
      <c r="B62" s="6">
        <f t="shared" si="7"/>
        <v>4</v>
      </c>
      <c r="C62" s="6">
        <f t="shared" si="6"/>
        <v>2</v>
      </c>
      <c r="D62" s="15">
        <v>878</v>
      </c>
      <c r="E62" s="10">
        <v>776.04929223252157</v>
      </c>
      <c r="F62" s="10">
        <f t="shared" si="2"/>
        <v>660.72664443770839</v>
      </c>
      <c r="G62" s="17">
        <f t="shared" si="5"/>
        <v>747.52725068202471</v>
      </c>
      <c r="H62" s="10">
        <f t="shared" si="3"/>
        <v>130.47274931797529</v>
      </c>
      <c r="I62" s="10">
        <f t="shared" si="4"/>
        <v>17023.138314591219</v>
      </c>
    </row>
    <row r="63" spans="2:9">
      <c r="B63" s="6">
        <f t="shared" si="7"/>
        <v>4</v>
      </c>
      <c r="C63" s="6">
        <f t="shared" si="6"/>
        <v>3</v>
      </c>
      <c r="D63" s="15">
        <v>802</v>
      </c>
      <c r="E63" s="10">
        <v>875.60149108014559</v>
      </c>
      <c r="F63" s="10">
        <f t="shared" si="2"/>
        <v>776.04929223252157</v>
      </c>
      <c r="G63" s="17">
        <f t="shared" si="5"/>
        <v>710.81598045555813</v>
      </c>
      <c r="H63" s="10">
        <f t="shared" si="3"/>
        <v>91.184019544441867</v>
      </c>
      <c r="I63" s="10">
        <f t="shared" si="4"/>
        <v>8314.5254202811557</v>
      </c>
    </row>
    <row r="64" spans="2:9">
      <c r="B64" s="6">
        <f t="shared" si="7"/>
        <v>4</v>
      </c>
      <c r="C64" s="6">
        <f t="shared" si="6"/>
        <v>4</v>
      </c>
      <c r="D64" s="15">
        <v>945</v>
      </c>
      <c r="E64" s="10">
        <v>1112.2806430006699</v>
      </c>
      <c r="F64" s="10">
        <f t="shared" si="2"/>
        <v>875.60149108014559</v>
      </c>
      <c r="G64" s="17">
        <f t="shared" si="5"/>
        <v>743.91603798704182</v>
      </c>
      <c r="H64" s="10">
        <f t="shared" si="3"/>
        <v>201.08396201295818</v>
      </c>
      <c r="I64" s="10">
        <f t="shared" si="4"/>
        <v>40434.759778828811</v>
      </c>
    </row>
    <row r="65" spans="2:9">
      <c r="B65" s="6">
        <f t="shared" si="7"/>
        <v>4</v>
      </c>
      <c r="C65" s="6">
        <f t="shared" si="6"/>
        <v>5</v>
      </c>
      <c r="D65" s="15">
        <v>610</v>
      </c>
      <c r="E65" s="10">
        <v>800.3850666666666</v>
      </c>
      <c r="F65" s="10">
        <f t="shared" si="2"/>
        <v>1112.2806430006699</v>
      </c>
      <c r="G65" s="17">
        <f t="shared" si="5"/>
        <v>847.70596115204296</v>
      </c>
      <c r="H65" s="10">
        <f t="shared" si="3"/>
        <v>237.70596115204296</v>
      </c>
      <c r="I65" s="10">
        <f t="shared" si="4"/>
        <v>56504.123967216554</v>
      </c>
    </row>
    <row r="66" spans="2:9">
      <c r="B66" s="6">
        <f t="shared" si="7"/>
        <v>5</v>
      </c>
      <c r="C66" s="6">
        <f t="shared" si="6"/>
        <v>1</v>
      </c>
      <c r="D66" s="15">
        <v>910</v>
      </c>
      <c r="E66" s="10">
        <v>678.62443164595334</v>
      </c>
      <c r="F66" s="10">
        <f t="shared" si="2"/>
        <v>800.3850666666666</v>
      </c>
      <c r="G66" s="17">
        <f t="shared" si="5"/>
        <v>1073.2746666666637</v>
      </c>
      <c r="H66" s="10">
        <f t="shared" si="3"/>
        <v>163.27466666666373</v>
      </c>
      <c r="I66" s="10">
        <f t="shared" si="4"/>
        <v>26658.616775110153</v>
      </c>
    </row>
    <row r="67" spans="2:9">
      <c r="B67" s="6">
        <f t="shared" si="7"/>
        <v>5</v>
      </c>
      <c r="C67" s="6">
        <f t="shared" si="6"/>
        <v>2</v>
      </c>
      <c r="D67" s="15">
        <v>754</v>
      </c>
      <c r="E67" s="10">
        <v>666.44779765754129</v>
      </c>
      <c r="F67" s="10">
        <f t="shared" si="2"/>
        <v>678.62443164595334</v>
      </c>
      <c r="G67" s="17">
        <f t="shared" si="5"/>
        <v>767.77629584722627</v>
      </c>
      <c r="H67" s="10">
        <f t="shared" si="3"/>
        <v>13.776295847226265</v>
      </c>
      <c r="I67" s="10">
        <f t="shared" si="4"/>
        <v>189.78632727030364</v>
      </c>
    </row>
    <row r="68" spans="2:9">
      <c r="B68" s="6">
        <f t="shared" si="7"/>
        <v>5</v>
      </c>
      <c r="C68" s="6">
        <f t="shared" si="6"/>
        <v>3</v>
      </c>
      <c r="D68" s="15">
        <v>705</v>
      </c>
      <c r="E68" s="10">
        <v>769.69956510162422</v>
      </c>
      <c r="F68" s="10">
        <f t="shared" si="2"/>
        <v>666.44779765754129</v>
      </c>
      <c r="G68" s="17">
        <f t="shared" si="5"/>
        <v>610.42739096069567</v>
      </c>
      <c r="H68" s="10">
        <f t="shared" si="3"/>
        <v>94.572609039304325</v>
      </c>
      <c r="I68" s="10">
        <f t="shared" si="4"/>
        <v>8943.9783805011066</v>
      </c>
    </row>
    <row r="69" spans="2:9">
      <c r="B69" s="6">
        <f t="shared" si="7"/>
        <v>5</v>
      </c>
      <c r="C69" s="6">
        <f t="shared" si="6"/>
        <v>4</v>
      </c>
      <c r="D69" s="15">
        <v>729</v>
      </c>
      <c r="E69" s="10">
        <v>858.04506745765968</v>
      </c>
      <c r="F69" s="10">
        <f t="shared" si="2"/>
        <v>769.69956510162422</v>
      </c>
      <c r="G69" s="17">
        <f t="shared" si="5"/>
        <v>653.9411555871128</v>
      </c>
      <c r="H69" s="10">
        <f t="shared" si="3"/>
        <v>75.058844412887197</v>
      </c>
      <c r="I69" s="10">
        <f t="shared" si="4"/>
        <v>5633.8301245980074</v>
      </c>
    </row>
    <row r="70" spans="2:9">
      <c r="B70" s="6">
        <f t="shared" si="7"/>
        <v>5</v>
      </c>
      <c r="C70" s="6">
        <f t="shared" ref="C70" si="8">IF(TypeOfSeasonality="Quarterly",INDEX($J$9:$J$12,MOD(ROW(B70)+2,4)+1,1),IF(TypeOfSeasonality="Monthly",INDEX($J$9:$J$20,MOD(ROW(B70)-6,12)+1,1),INDEX($J$9:$J$13,MOD(ROW(B70)-1,5)+1,1)))</f>
        <v>5</v>
      </c>
      <c r="D70" s="15">
        <v>772</v>
      </c>
      <c r="E70" s="10">
        <v>1012.9463466666666</v>
      </c>
      <c r="F70" s="10">
        <f t="shared" si="2"/>
        <v>858.04506745765968</v>
      </c>
      <c r="G70" s="17">
        <f t="shared" si="5"/>
        <v>653.94459860300458</v>
      </c>
      <c r="H70" s="10">
        <f t="shared" si="3"/>
        <v>118.05540139699542</v>
      </c>
      <c r="I70" s="10">
        <f t="shared" si="4"/>
        <v>13937.077799005709</v>
      </c>
    </row>
    <row r="74" spans="2:9">
      <c r="G74" s="10"/>
    </row>
  </sheetData>
  <conditionalFormatting sqref="E6:E70">
    <cfRule type="expression" dxfId="18" priority="2" stopIfTrue="1">
      <formula>NOT(ISNUMBER(D6))</formula>
    </cfRule>
  </conditionalFormatting>
  <conditionalFormatting sqref="F7:F70">
    <cfRule type="expression" dxfId="17" priority="1" stopIfTrue="1">
      <formula>NOT(ISNUMBER(D6))</formula>
    </cfRule>
  </conditionalFormatting>
  <conditionalFormatting sqref="K13">
    <cfRule type="expression" dxfId="16" priority="3" stopIfTrue="1">
      <formula>(TypeOfSeasonality="Quarterly")</formula>
    </cfRule>
  </conditionalFormatting>
  <conditionalFormatting sqref="K14:K20">
    <cfRule type="expression" dxfId="15" priority="4" stopIfTrue="1">
      <formula>(TypeOfSeasonality&lt;&gt;"Monthly")</formula>
    </cfRule>
  </conditionalFormatting>
  <dataValidations count="1">
    <dataValidation type="list" allowBlank="1" showInputMessage="1" showErrorMessage="1" sqref="K6" xr:uid="{00000000-0002-0000-0200-000000000000}">
      <formula1>"Quarterly,Monthly,Daily"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4"/>
  <sheetViews>
    <sheetView topLeftCell="A8" workbookViewId="0">
      <selection activeCell="L28" sqref="L28"/>
    </sheetView>
  </sheetViews>
  <sheetFormatPr defaultColWidth="10.875" defaultRowHeight="13.2"/>
  <cols>
    <col min="1" max="1" width="2.875" style="6" customWidth="1"/>
    <col min="2" max="2" width="5.625" style="6" bestFit="1" customWidth="1"/>
    <col min="3" max="3" width="8.875" style="6" customWidth="1"/>
    <col min="4" max="4" width="8.625" style="6" customWidth="1"/>
    <col min="5" max="6" width="11.625" style="6" customWidth="1"/>
    <col min="7" max="7" width="10" style="6" customWidth="1"/>
    <col min="8" max="8" width="12.625" style="6" customWidth="1"/>
    <col min="9" max="9" width="12.25" style="6" customWidth="1"/>
    <col min="10" max="10" width="9.375" style="6" customWidth="1"/>
    <col min="11" max="11" width="20" style="6" customWidth="1"/>
    <col min="12" max="12" width="5.875" style="6" customWidth="1"/>
    <col min="13" max="13" width="26.875" style="6" bestFit="1" customWidth="1"/>
    <col min="14" max="14" width="8.125" style="6" bestFit="1" customWidth="1"/>
    <col min="15" max="16384" width="10.875" style="6"/>
  </cols>
  <sheetData>
    <row r="1" spans="1:14" ht="17.399999999999999">
      <c r="A1" s="7"/>
    </row>
    <row r="2" spans="1:14" ht="13.8" thickBot="1">
      <c r="F2" s="6" t="s">
        <v>63</v>
      </c>
    </row>
    <row r="3" spans="1:14" ht="13.8" thickBot="1">
      <c r="E3" s="5" t="s">
        <v>10</v>
      </c>
      <c r="F3" s="5" t="s">
        <v>10</v>
      </c>
      <c r="H3" s="5" t="s">
        <v>48</v>
      </c>
      <c r="I3" s="5" t="s">
        <v>49</v>
      </c>
      <c r="M3" s="8" t="s">
        <v>4</v>
      </c>
      <c r="N3" s="9" t="s">
        <v>5</v>
      </c>
    </row>
    <row r="4" spans="1:14">
      <c r="B4" s="5"/>
      <c r="C4" s="5"/>
      <c r="D4" s="5" t="s">
        <v>0</v>
      </c>
      <c r="E4" s="5" t="s">
        <v>11</v>
      </c>
      <c r="F4" s="5" t="s">
        <v>11</v>
      </c>
      <c r="G4" s="5" t="s">
        <v>12</v>
      </c>
      <c r="H4" s="5" t="s">
        <v>13</v>
      </c>
      <c r="I4" s="5" t="s">
        <v>13</v>
      </c>
      <c r="M4" s="1" t="s">
        <v>14</v>
      </c>
      <c r="N4" s="2" t="s">
        <v>15</v>
      </c>
    </row>
    <row r="5" spans="1:14" ht="13.8" thickBot="1">
      <c r="B5" s="5" t="str">
        <f>IF(TypeOfSeasonality="Daily","Week","Year")</f>
        <v>Week</v>
      </c>
      <c r="C5" s="5" t="str">
        <f>IF(TypeOfSeasonality="Quarterly","Quarter",IF(TypeOfSeasonality="Monthly","Month","Day"))</f>
        <v>Day</v>
      </c>
      <c r="D5" s="5" t="s">
        <v>1</v>
      </c>
      <c r="E5" s="5" t="s">
        <v>1</v>
      </c>
      <c r="F5" s="5" t="s">
        <v>16</v>
      </c>
      <c r="G5" s="5" t="s">
        <v>16</v>
      </c>
      <c r="H5" s="5" t="s">
        <v>17</v>
      </c>
      <c r="I5" s="5" t="s">
        <v>17</v>
      </c>
      <c r="K5" s="5" t="s">
        <v>2</v>
      </c>
      <c r="M5" s="1" t="s">
        <v>18</v>
      </c>
      <c r="N5" s="2" t="s">
        <v>19</v>
      </c>
    </row>
    <row r="6" spans="1:14">
      <c r="B6" s="6">
        <f>IF(TypeOfSeasonality="Quarterly",TRUNC((ROW(B6)-2)/4),IF(TypeOfSeasonality="Monthly",TRUNC((ROW(B6)+6)/12),43+TRUNC((ROW(B6)-1)/5)))</f>
        <v>44</v>
      </c>
      <c r="C6" s="6">
        <f t="shared" ref="C6:C37" si="0">IF(TypeOfSeasonality="Quarterly",INDEX($J$9:$J$12,MOD(ROW(B6)+2,4)+1,1),IF(TypeOfSeasonality="Monthly",INDEX($J$9:$J$20,MOD(ROW(B6)-6,12)+1,1),INDEX($J$9:$J$13,MOD(ROW(B6)-1,5)+1,1)))</f>
        <v>1</v>
      </c>
      <c r="D6" s="15">
        <v>1130</v>
      </c>
      <c r="E6" s="10">
        <v>842.6874810548652</v>
      </c>
      <c r="F6" s="10" t="s">
        <v>46</v>
      </c>
      <c r="G6" s="16"/>
      <c r="H6" s="10"/>
      <c r="K6" s="18" t="s">
        <v>9</v>
      </c>
      <c r="M6" s="1" t="s">
        <v>20</v>
      </c>
      <c r="N6" s="2" t="s">
        <v>21</v>
      </c>
    </row>
    <row r="7" spans="1:14">
      <c r="B7" s="6">
        <f t="shared" ref="B7:B45" si="1">IF(TypeOfSeasonality="Quarterly",TRUNC((ROW(B7)-2)/4),IF(TypeOfSeasonality="Monthly",TRUNC((ROW(B7)+6)/12),43+TRUNC((ROW(B7)-1)/5)))</f>
        <v>44</v>
      </c>
      <c r="C7" s="6">
        <f t="shared" si="0"/>
        <v>2</v>
      </c>
      <c r="D7" s="15">
        <v>851</v>
      </c>
      <c r="E7" s="10">
        <v>752.1844506718403</v>
      </c>
      <c r="F7" s="10" t="s">
        <v>46</v>
      </c>
      <c r="G7" s="17"/>
      <c r="H7" s="10"/>
      <c r="M7" s="1" t="s">
        <v>22</v>
      </c>
      <c r="N7" s="2" t="s">
        <v>23</v>
      </c>
    </row>
    <row r="8" spans="1:14">
      <c r="B8" s="6">
        <f t="shared" si="1"/>
        <v>44</v>
      </c>
      <c r="C8" s="6">
        <f t="shared" si="0"/>
        <v>3</v>
      </c>
      <c r="D8" s="15">
        <v>859</v>
      </c>
      <c r="E8" s="10">
        <v>937.83251974793643</v>
      </c>
      <c r="F8" s="10" t="s">
        <v>46</v>
      </c>
      <c r="G8" s="17"/>
      <c r="H8" s="10"/>
      <c r="J8" s="5" t="str">
        <f>IF(TypeOfSeasonality="Quarterly","Quarter",IF(TypeOfSeasonality="Monthly","Month","Day"))</f>
        <v>Day</v>
      </c>
      <c r="K8" s="5" t="s">
        <v>3</v>
      </c>
      <c r="M8" s="1" t="s">
        <v>6</v>
      </c>
      <c r="N8" s="2" t="s">
        <v>24</v>
      </c>
    </row>
    <row r="9" spans="1:14">
      <c r="B9" s="6">
        <f t="shared" si="1"/>
        <v>44</v>
      </c>
      <c r="C9" s="6">
        <f t="shared" si="0"/>
        <v>4</v>
      </c>
      <c r="D9" s="15">
        <v>828</v>
      </c>
      <c r="E9" s="10">
        <v>974.56970624820599</v>
      </c>
      <c r="F9" s="10">
        <f>AVERAGE(E6:E8)</f>
        <v>844.23481715821401</v>
      </c>
      <c r="G9" s="17">
        <f>F9*VLOOKUP(C9,$J$9:$K$13,2)</f>
        <v>717.26673230798258</v>
      </c>
      <c r="H9" s="10">
        <f>ABS(D9-G9)</f>
        <v>110.73326769201742</v>
      </c>
      <c r="I9" s="10">
        <f>(D9-G9)^2</f>
        <v>12261.856573751989</v>
      </c>
      <c r="J9" s="6">
        <v>1</v>
      </c>
      <c r="K9" s="19">
        <v>1.34094789041541</v>
      </c>
      <c r="M9" s="1" t="s">
        <v>25</v>
      </c>
      <c r="N9" s="2" t="s">
        <v>26</v>
      </c>
    </row>
    <row r="10" spans="1:14">
      <c r="B10" s="6">
        <f t="shared" si="1"/>
        <v>44</v>
      </c>
      <c r="C10" s="6">
        <f t="shared" si="0"/>
        <v>5</v>
      </c>
      <c r="D10" s="15">
        <v>726</v>
      </c>
      <c r="E10" s="10">
        <v>952.58943999999997</v>
      </c>
      <c r="F10" s="10">
        <f t="shared" ref="F10:F70" si="2">AVERAGE(E7:E9)</f>
        <v>888.19555888932757</v>
      </c>
      <c r="G10" s="17">
        <f t="shared" ref="G10:G70" si="3">F10*VLOOKUP(C10,$J$9:$K$13,2)</f>
        <v>676.92328791053137</v>
      </c>
      <c r="H10" s="10">
        <f t="shared" ref="H10:H70" si="4">ABS(D10-G10)</f>
        <v>49.076712089468629</v>
      </c>
      <c r="I10" s="10">
        <f t="shared" ref="I10:I70" si="5">(D10-G10)^2</f>
        <v>2408.5236695125964</v>
      </c>
      <c r="J10" s="6">
        <v>2</v>
      </c>
      <c r="K10" s="19">
        <v>1.1313714332168114</v>
      </c>
      <c r="M10" s="1" t="s">
        <v>27</v>
      </c>
      <c r="N10" s="2" t="s">
        <v>28</v>
      </c>
    </row>
    <row r="11" spans="1:14">
      <c r="B11" s="6">
        <f t="shared" si="1"/>
        <v>45</v>
      </c>
      <c r="C11" s="6">
        <f t="shared" si="0"/>
        <v>1</v>
      </c>
      <c r="D11" s="15">
        <v>1085</v>
      </c>
      <c r="E11" s="10">
        <v>809.12913003940594</v>
      </c>
      <c r="F11" s="10">
        <f t="shared" si="2"/>
        <v>954.99722199871428</v>
      </c>
      <c r="G11" s="17">
        <f t="shared" si="3"/>
        <v>1280.6015101917528</v>
      </c>
      <c r="H11" s="10">
        <f t="shared" si="4"/>
        <v>195.60151019175282</v>
      </c>
      <c r="I11" s="10">
        <f t="shared" si="5"/>
        <v>38259.95078929438</v>
      </c>
      <c r="J11" s="6">
        <v>3</v>
      </c>
      <c r="K11" s="19">
        <v>0.91594179335013415</v>
      </c>
      <c r="M11" s="1" t="s">
        <v>7</v>
      </c>
      <c r="N11" s="2" t="s">
        <v>29</v>
      </c>
    </row>
    <row r="12" spans="1:14" ht="13.8" thickBot="1">
      <c r="B12" s="6">
        <f t="shared" si="1"/>
        <v>45</v>
      </c>
      <c r="C12" s="6">
        <f t="shared" si="0"/>
        <v>2</v>
      </c>
      <c r="D12" s="15">
        <v>1042</v>
      </c>
      <c r="E12" s="10">
        <v>921.00610763814052</v>
      </c>
      <c r="F12" s="10">
        <f t="shared" si="2"/>
        <v>912.09609209587063</v>
      </c>
      <c r="G12" s="17">
        <f t="shared" si="3"/>
        <v>1031.919462945958</v>
      </c>
      <c r="H12" s="10">
        <f t="shared" si="4"/>
        <v>10.080537054041997</v>
      </c>
      <c r="I12" s="10">
        <f t="shared" si="5"/>
        <v>101.6172272979137</v>
      </c>
      <c r="J12" s="6">
        <v>4</v>
      </c>
      <c r="K12" s="19">
        <v>0.84960572311194205</v>
      </c>
      <c r="M12" s="3" t="s">
        <v>8</v>
      </c>
      <c r="N12" s="4" t="s">
        <v>30</v>
      </c>
    </row>
    <row r="13" spans="1:14">
      <c r="B13" s="6">
        <f t="shared" si="1"/>
        <v>45</v>
      </c>
      <c r="C13" s="6">
        <f t="shared" si="0"/>
        <v>3</v>
      </c>
      <c r="D13" s="15">
        <v>892</v>
      </c>
      <c r="E13" s="10">
        <v>973.8610100292891</v>
      </c>
      <c r="F13" s="10">
        <f t="shared" si="2"/>
        <v>894.24155922584885</v>
      </c>
      <c r="G13" s="17">
        <f t="shared" si="3"/>
        <v>819.07321744554417</v>
      </c>
      <c r="H13" s="10">
        <f t="shared" si="4"/>
        <v>72.926782554455826</v>
      </c>
      <c r="I13" s="10">
        <f t="shared" si="5"/>
        <v>5318.3156137448823</v>
      </c>
      <c r="J13" s="6">
        <v>5</v>
      </c>
      <c r="K13" s="19">
        <v>0.76213315990569874</v>
      </c>
    </row>
    <row r="14" spans="1:14">
      <c r="B14" s="6">
        <f t="shared" si="1"/>
        <v>45</v>
      </c>
      <c r="C14" s="6">
        <f t="shared" si="0"/>
        <v>4</v>
      </c>
      <c r="D14" s="15">
        <v>840</v>
      </c>
      <c r="E14" s="10">
        <v>988.69390488948432</v>
      </c>
      <c r="F14" s="10">
        <f t="shared" si="2"/>
        <v>901.33208256894522</v>
      </c>
      <c r="G14" s="17">
        <f t="shared" si="3"/>
        <v>765.77689577498131</v>
      </c>
      <c r="H14" s="10">
        <f t="shared" si="4"/>
        <v>74.223104225018687</v>
      </c>
      <c r="I14" s="10">
        <f t="shared" si="5"/>
        <v>5509.0692007979869</v>
      </c>
      <c r="J14" s="6" t="str">
        <f>IF(TypeOfSeasonality="Monthly","June","")</f>
        <v/>
      </c>
      <c r="K14" s="11"/>
    </row>
    <row r="15" spans="1:14">
      <c r="B15" s="6">
        <f t="shared" si="1"/>
        <v>45</v>
      </c>
      <c r="C15" s="6">
        <f t="shared" si="0"/>
        <v>5</v>
      </c>
      <c r="D15" s="15">
        <v>799</v>
      </c>
      <c r="E15" s="10">
        <v>1048.3732266666666</v>
      </c>
      <c r="F15" s="10">
        <f t="shared" si="2"/>
        <v>961.18700751897131</v>
      </c>
      <c r="G15" s="17">
        <f t="shared" si="3"/>
        <v>732.55249130073628</v>
      </c>
      <c r="H15" s="10">
        <f t="shared" si="4"/>
        <v>66.447508699263722</v>
      </c>
      <c r="I15" s="10">
        <f t="shared" si="5"/>
        <v>4415.2714123387277</v>
      </c>
      <c r="J15" s="12" t="s">
        <v>35</v>
      </c>
    </row>
    <row r="16" spans="1:14">
      <c r="B16" s="6">
        <f t="shared" si="1"/>
        <v>46</v>
      </c>
      <c r="C16" s="6">
        <f t="shared" si="0"/>
        <v>1</v>
      </c>
      <c r="D16" s="15">
        <v>1303</v>
      </c>
      <c r="E16" s="10">
        <v>971.70069718096397</v>
      </c>
      <c r="F16" s="10">
        <f t="shared" si="2"/>
        <v>1003.6427138618134</v>
      </c>
      <c r="G16" s="17">
        <f t="shared" si="3"/>
        <v>1345.8325798837957</v>
      </c>
      <c r="H16" s="10">
        <f t="shared" si="4"/>
        <v>42.832579883795688</v>
      </c>
      <c r="I16" s="10">
        <f t="shared" si="5"/>
        <v>1834.6298995017391</v>
      </c>
      <c r="J16" s="12" t="s">
        <v>36</v>
      </c>
    </row>
    <row r="17" spans="2:11">
      <c r="B17" s="6">
        <f t="shared" si="1"/>
        <v>46</v>
      </c>
      <c r="C17" s="6">
        <f t="shared" si="0"/>
        <v>2</v>
      </c>
      <c r="D17" s="15">
        <v>1121</v>
      </c>
      <c r="E17" s="10">
        <v>990.8328662786522</v>
      </c>
      <c r="F17" s="10">
        <f t="shared" si="2"/>
        <v>1002.9226095790382</v>
      </c>
      <c r="G17" s="17">
        <f t="shared" si="3"/>
        <v>1134.6779902049811</v>
      </c>
      <c r="H17" s="10">
        <f t="shared" si="4"/>
        <v>13.677990204981143</v>
      </c>
      <c r="I17" s="10">
        <f t="shared" si="5"/>
        <v>187.08741604756008</v>
      </c>
      <c r="J17" s="13" t="s">
        <v>37</v>
      </c>
      <c r="K17" s="18">
        <v>3</v>
      </c>
    </row>
    <row r="18" spans="2:11">
      <c r="B18" s="6">
        <f t="shared" si="1"/>
        <v>46</v>
      </c>
      <c r="C18" s="6">
        <f t="shared" si="0"/>
        <v>3</v>
      </c>
      <c r="D18" s="15">
        <v>1003</v>
      </c>
      <c r="E18" s="10">
        <v>1095.0477500665661</v>
      </c>
      <c r="F18" s="10">
        <f t="shared" si="2"/>
        <v>1003.635596708761</v>
      </c>
      <c r="G18" s="17">
        <f t="shared" si="3"/>
        <v>919.27178831945457</v>
      </c>
      <c r="H18" s="10">
        <f t="shared" si="4"/>
        <v>83.728211680545428</v>
      </c>
      <c r="I18" s="10">
        <f t="shared" si="5"/>
        <v>7010.4134312222241</v>
      </c>
      <c r="J18" s="6" t="str">
        <f>IF(TypeOfSeasonality="Monthly","Oct","")</f>
        <v/>
      </c>
      <c r="K18" s="11">
        <v>1</v>
      </c>
    </row>
    <row r="19" spans="2:11">
      <c r="B19" s="6">
        <f t="shared" si="1"/>
        <v>46</v>
      </c>
      <c r="C19" s="6">
        <f t="shared" si="0"/>
        <v>4</v>
      </c>
      <c r="D19" s="15">
        <v>1113</v>
      </c>
      <c r="E19" s="10">
        <v>1310.0194239785667</v>
      </c>
      <c r="F19" s="10">
        <f t="shared" si="2"/>
        <v>1019.1937711753941</v>
      </c>
      <c r="G19" s="17">
        <f t="shared" si="3"/>
        <v>865.91286095065789</v>
      </c>
      <c r="H19" s="10">
        <f t="shared" si="4"/>
        <v>247.08713904934211</v>
      </c>
      <c r="I19" s="10">
        <f t="shared" si="5"/>
        <v>61052.054283588921</v>
      </c>
      <c r="J19" s="6" t="str">
        <f>IF(TypeOfSeasonality="Monthly","Nov","")</f>
        <v/>
      </c>
      <c r="K19" s="11">
        <v>1</v>
      </c>
    </row>
    <row r="20" spans="2:11">
      <c r="B20" s="6">
        <f t="shared" si="1"/>
        <v>46</v>
      </c>
      <c r="C20" s="6">
        <f t="shared" si="0"/>
        <v>5</v>
      </c>
      <c r="D20" s="15">
        <v>1005</v>
      </c>
      <c r="E20" s="10">
        <v>1318.6671999999999</v>
      </c>
      <c r="F20" s="10">
        <f t="shared" si="2"/>
        <v>1131.9666801079284</v>
      </c>
      <c r="G20" s="17">
        <f t="shared" si="3"/>
        <v>862.70934281861867</v>
      </c>
      <c r="H20" s="10">
        <f t="shared" si="4"/>
        <v>142.29065718138133</v>
      </c>
      <c r="I20" s="10">
        <f t="shared" si="5"/>
        <v>20246.631121109389</v>
      </c>
      <c r="J20" s="6" t="str">
        <f>IF(TypeOfSeasonality="Monthly","Dec","")</f>
        <v/>
      </c>
      <c r="K20" s="11">
        <v>1</v>
      </c>
    </row>
    <row r="21" spans="2:11">
      <c r="B21" s="6">
        <f t="shared" si="1"/>
        <v>47</v>
      </c>
      <c r="C21" s="6">
        <f t="shared" si="0"/>
        <v>1</v>
      </c>
      <c r="D21" s="15">
        <v>2652</v>
      </c>
      <c r="E21" s="10">
        <v>1977.705486511064</v>
      </c>
      <c r="F21" s="10">
        <f t="shared" si="2"/>
        <v>1241.2447913483775</v>
      </c>
      <c r="G21" s="17">
        <f t="shared" si="3"/>
        <v>1664.4445844477225</v>
      </c>
      <c r="H21" s="10">
        <f t="shared" si="4"/>
        <v>987.55541555227751</v>
      </c>
      <c r="I21" s="10">
        <f t="shared" si="5"/>
        <v>975265.69878663146</v>
      </c>
    </row>
    <row r="22" spans="2:11" ht="13.8" thickBot="1">
      <c r="B22" s="6">
        <f t="shared" si="1"/>
        <v>47</v>
      </c>
      <c r="C22" s="6">
        <f t="shared" si="0"/>
        <v>2</v>
      </c>
      <c r="D22" s="15">
        <v>2825</v>
      </c>
      <c r="E22" s="10">
        <v>2496.9695336638647</v>
      </c>
      <c r="F22" s="10">
        <f t="shared" si="2"/>
        <v>1535.4640368298769</v>
      </c>
      <c r="G22" s="17">
        <f t="shared" si="3"/>
        <v>1737.1801480010888</v>
      </c>
      <c r="H22" s="10">
        <f t="shared" si="4"/>
        <v>1087.8198519989112</v>
      </c>
      <c r="I22" s="10">
        <f t="shared" si="5"/>
        <v>1183352.030402933</v>
      </c>
      <c r="J22" s="12" t="s">
        <v>31</v>
      </c>
    </row>
    <row r="23" spans="2:11" ht="13.8" thickBot="1">
      <c r="B23" s="6">
        <f t="shared" si="1"/>
        <v>47</v>
      </c>
      <c r="C23" s="6">
        <f t="shared" si="0"/>
        <v>3</v>
      </c>
      <c r="D23" s="15">
        <v>1841</v>
      </c>
      <c r="E23" s="10">
        <v>2009.9530487263689</v>
      </c>
      <c r="F23" s="10">
        <f t="shared" si="2"/>
        <v>1931.1140733916429</v>
      </c>
      <c r="G23" s="17">
        <f t="shared" si="3"/>
        <v>1768.7880875460239</v>
      </c>
      <c r="H23" s="10">
        <f t="shared" si="4"/>
        <v>72.211912453976083</v>
      </c>
      <c r="I23" s="10">
        <f t="shared" si="5"/>
        <v>5214.5603002607058</v>
      </c>
      <c r="J23" s="13" t="s">
        <v>32</v>
      </c>
      <c r="K23" s="21">
        <f>AVERAGE(H9:H70)</f>
        <v>312.56436985079154</v>
      </c>
    </row>
    <row r="24" spans="2:11">
      <c r="B24" s="6">
        <f t="shared" si="1"/>
        <v>47</v>
      </c>
      <c r="C24" s="6">
        <f t="shared" si="0"/>
        <v>4</v>
      </c>
      <c r="D24" s="15">
        <v>0</v>
      </c>
      <c r="E24" s="10">
        <v>0</v>
      </c>
      <c r="F24" s="10">
        <f t="shared" si="2"/>
        <v>2161.5426896337663</v>
      </c>
      <c r="G24" s="17">
        <f t="shared" si="3"/>
        <v>1836.459039863628</v>
      </c>
      <c r="H24" s="10">
        <f t="shared" si="4"/>
        <v>1836.459039863628</v>
      </c>
      <c r="I24" s="10">
        <f t="shared" si="5"/>
        <v>3372581.8050968386</v>
      </c>
    </row>
    <row r="25" spans="2:11" ht="13.8" thickBot="1">
      <c r="B25" s="6">
        <f t="shared" si="1"/>
        <v>47</v>
      </c>
      <c r="C25" s="6">
        <f t="shared" si="0"/>
        <v>5</v>
      </c>
      <c r="D25" s="15">
        <v>0</v>
      </c>
      <c r="E25" s="10">
        <v>0</v>
      </c>
      <c r="F25" s="10">
        <f t="shared" si="2"/>
        <v>1502.3075274634111</v>
      </c>
      <c r="G25" s="17">
        <f t="shared" si="3"/>
        <v>1144.9583830558067</v>
      </c>
      <c r="H25" s="10">
        <f t="shared" si="4"/>
        <v>1144.9583830558067</v>
      </c>
      <c r="I25" s="10">
        <f t="shared" si="5"/>
        <v>1310929.6989297674</v>
      </c>
      <c r="J25" s="12" t="s">
        <v>33</v>
      </c>
    </row>
    <row r="26" spans="2:11" ht="13.8" thickBot="1">
      <c r="B26" s="6">
        <f t="shared" si="1"/>
        <v>48</v>
      </c>
      <c r="C26" s="6">
        <f t="shared" si="0"/>
        <v>1</v>
      </c>
      <c r="D26" s="15">
        <v>1949</v>
      </c>
      <c r="E26" s="10">
        <v>1453.4494695362232</v>
      </c>
      <c r="F26" s="10">
        <f t="shared" si="2"/>
        <v>669.98434957545635</v>
      </c>
      <c r="G26" s="17">
        <f t="shared" si="3"/>
        <v>898.41410017454871</v>
      </c>
      <c r="H26" s="10">
        <f t="shared" si="4"/>
        <v>1050.5858998254512</v>
      </c>
      <c r="I26" s="10">
        <f t="shared" si="5"/>
        <v>1103730.7329120529</v>
      </c>
      <c r="J26" s="13" t="s">
        <v>34</v>
      </c>
      <c r="K26" s="20">
        <f>AVERAGE(I9:I70)</f>
        <v>228617.44885936135</v>
      </c>
    </row>
    <row r="27" spans="2:11">
      <c r="B27" s="6">
        <f t="shared" si="1"/>
        <v>48</v>
      </c>
      <c r="C27" s="6">
        <f t="shared" si="0"/>
        <v>2</v>
      </c>
      <c r="D27" s="15">
        <v>1507</v>
      </c>
      <c r="E27" s="10">
        <v>1332.0117122943166</v>
      </c>
      <c r="F27" s="10">
        <f t="shared" si="2"/>
        <v>484.4831565120744</v>
      </c>
      <c r="G27" s="17">
        <f t="shared" si="3"/>
        <v>548.13040315247042</v>
      </c>
      <c r="H27" s="10">
        <f t="shared" si="4"/>
        <v>958.86959684752958</v>
      </c>
      <c r="I27" s="10">
        <f t="shared" si="5"/>
        <v>919430.90375854389</v>
      </c>
    </row>
    <row r="28" spans="2:11">
      <c r="B28" s="6">
        <f t="shared" si="1"/>
        <v>48</v>
      </c>
      <c r="C28" s="6">
        <f t="shared" si="0"/>
        <v>3</v>
      </c>
      <c r="D28" s="15">
        <v>989</v>
      </c>
      <c r="E28" s="10">
        <v>1079.7629360078104</v>
      </c>
      <c r="F28" s="10">
        <f t="shared" si="2"/>
        <v>928.48706061017992</v>
      </c>
      <c r="G28" s="17">
        <f t="shared" si="3"/>
        <v>850.44010339768295</v>
      </c>
      <c r="H28" s="10">
        <f t="shared" si="4"/>
        <v>138.55989660231705</v>
      </c>
      <c r="I28" s="10">
        <f t="shared" si="5"/>
        <v>19198.844946444791</v>
      </c>
    </row>
    <row r="29" spans="2:11">
      <c r="B29" s="6">
        <f t="shared" si="1"/>
        <v>48</v>
      </c>
      <c r="C29" s="6">
        <f t="shared" si="0"/>
        <v>4</v>
      </c>
      <c r="D29" s="15">
        <v>990</v>
      </c>
      <c r="E29" s="10">
        <v>1165.2463879054637</v>
      </c>
      <c r="F29" s="10">
        <f t="shared" si="2"/>
        <v>1288.4080392794501</v>
      </c>
      <c r="G29" s="17">
        <f t="shared" si="3"/>
        <v>1094.6388438752567</v>
      </c>
      <c r="H29" s="10">
        <f t="shared" si="4"/>
        <v>104.63884387525673</v>
      </c>
      <c r="I29" s="10">
        <f t="shared" si="5"/>
        <v>10949.287647550353</v>
      </c>
    </row>
    <row r="30" spans="2:11">
      <c r="B30" s="6">
        <f t="shared" si="1"/>
        <v>48</v>
      </c>
      <c r="C30" s="6">
        <f t="shared" si="0"/>
        <v>5</v>
      </c>
      <c r="D30" s="15">
        <v>1084</v>
      </c>
      <c r="E30" s="10">
        <v>1422.3236266666665</v>
      </c>
      <c r="F30" s="10">
        <f t="shared" si="2"/>
        <v>1192.3403454025301</v>
      </c>
      <c r="G30" s="17">
        <f t="shared" si="3"/>
        <v>908.72211512468255</v>
      </c>
      <c r="H30" s="10">
        <f t="shared" si="4"/>
        <v>175.27788487531745</v>
      </c>
      <c r="I30" s="10">
        <f t="shared" si="5"/>
        <v>30722.336926365038</v>
      </c>
    </row>
    <row r="31" spans="2:11">
      <c r="B31" s="6">
        <f t="shared" si="1"/>
        <v>49</v>
      </c>
      <c r="C31" s="6">
        <f t="shared" si="0"/>
        <v>1</v>
      </c>
      <c r="D31" s="15">
        <v>1260</v>
      </c>
      <c r="E31" s="10">
        <v>939.63382843285854</v>
      </c>
      <c r="F31" s="10">
        <f t="shared" si="2"/>
        <v>1222.4443168599801</v>
      </c>
      <c r="G31" s="17">
        <f t="shared" si="3"/>
        <v>1639.2341278436973</v>
      </c>
      <c r="H31" s="10">
        <f t="shared" si="4"/>
        <v>379.23412784369725</v>
      </c>
      <c r="I31" s="10">
        <f t="shared" si="5"/>
        <v>143818.52372136971</v>
      </c>
    </row>
    <row r="32" spans="2:11">
      <c r="B32" s="6">
        <f t="shared" si="1"/>
        <v>49</v>
      </c>
      <c r="C32" s="6">
        <f t="shared" si="0"/>
        <v>2</v>
      </c>
      <c r="D32" s="15">
        <v>1134</v>
      </c>
      <c r="E32" s="10">
        <v>1002.3233455486098</v>
      </c>
      <c r="F32" s="10">
        <f t="shared" si="2"/>
        <v>1175.7346143349962</v>
      </c>
      <c r="G32" s="17">
        <f t="shared" si="3"/>
        <v>1330.1925557027996</v>
      </c>
      <c r="H32" s="10">
        <f t="shared" si="4"/>
        <v>196.19255570279961</v>
      </c>
      <c r="I32" s="10">
        <f t="shared" si="5"/>
        <v>38491.518913196131</v>
      </c>
    </row>
    <row r="33" spans="2:9">
      <c r="B33" s="6">
        <f t="shared" si="1"/>
        <v>49</v>
      </c>
      <c r="C33" s="6">
        <f t="shared" si="0"/>
        <v>3</v>
      </c>
      <c r="D33" s="15">
        <v>941</v>
      </c>
      <c r="E33" s="10">
        <v>1027.3578592349338</v>
      </c>
      <c r="F33" s="10">
        <f t="shared" si="2"/>
        <v>1121.4269335493782</v>
      </c>
      <c r="G33" s="17">
        <f t="shared" si="3"/>
        <v>1027.1617966263591</v>
      </c>
      <c r="H33" s="10">
        <f t="shared" si="4"/>
        <v>86.161796626359092</v>
      </c>
      <c r="I33" s="10">
        <f t="shared" si="5"/>
        <v>7423.8551978820651</v>
      </c>
    </row>
    <row r="34" spans="2:9">
      <c r="B34" s="6">
        <f t="shared" si="1"/>
        <v>49</v>
      </c>
      <c r="C34" s="6">
        <f t="shared" si="0"/>
        <v>4</v>
      </c>
      <c r="D34" s="15">
        <v>847</v>
      </c>
      <c r="E34" s="10">
        <v>996.93302076356338</v>
      </c>
      <c r="F34" s="10">
        <f t="shared" si="2"/>
        <v>989.7716777388008</v>
      </c>
      <c r="G34" s="17">
        <f t="shared" si="3"/>
        <v>840.9156819809939</v>
      </c>
      <c r="H34" s="10">
        <f t="shared" si="4"/>
        <v>6.0843180190061048</v>
      </c>
      <c r="I34" s="10">
        <f t="shared" si="5"/>
        <v>37.018925756402375</v>
      </c>
    </row>
    <row r="35" spans="2:9">
      <c r="B35" s="6">
        <f t="shared" si="1"/>
        <v>49</v>
      </c>
      <c r="C35" s="6">
        <f t="shared" si="0"/>
        <v>5</v>
      </c>
      <c r="D35" s="15">
        <v>714</v>
      </c>
      <c r="E35" s="10">
        <v>936.84415999999999</v>
      </c>
      <c r="F35" s="10">
        <f t="shared" si="2"/>
        <v>1008.8714085157025</v>
      </c>
      <c r="G35" s="17">
        <f t="shared" si="3"/>
        <v>768.89435451058534</v>
      </c>
      <c r="H35" s="10">
        <f t="shared" si="4"/>
        <v>54.894354510585345</v>
      </c>
      <c r="I35" s="10">
        <f t="shared" si="5"/>
        <v>3013.3901571338215</v>
      </c>
    </row>
    <row r="36" spans="2:9">
      <c r="B36" s="6">
        <f t="shared" si="1"/>
        <v>50</v>
      </c>
      <c r="C36" s="6">
        <f t="shared" si="0"/>
        <v>1</v>
      </c>
      <c r="D36" s="15">
        <v>1002</v>
      </c>
      <c r="E36" s="10">
        <v>747.23261594422559</v>
      </c>
      <c r="F36" s="10">
        <f t="shared" si="2"/>
        <v>987.04501333283235</v>
      </c>
      <c r="G36" s="17">
        <f t="shared" si="3"/>
        <v>1323.5759283737118</v>
      </c>
      <c r="H36" s="10">
        <f t="shared" si="4"/>
        <v>321.5759283737118</v>
      </c>
      <c r="I36" s="10">
        <f t="shared" si="5"/>
        <v>103411.07770941462</v>
      </c>
    </row>
    <row r="37" spans="2:9">
      <c r="B37" s="6">
        <f t="shared" si="1"/>
        <v>50</v>
      </c>
      <c r="C37" s="6">
        <f t="shared" si="0"/>
        <v>2</v>
      </c>
      <c r="D37" s="15">
        <v>847</v>
      </c>
      <c r="E37" s="10">
        <v>748.6489185887765</v>
      </c>
      <c r="F37" s="10">
        <f t="shared" si="2"/>
        <v>893.66993223592965</v>
      </c>
      <c r="G37" s="17">
        <f t="shared" si="3"/>
        <v>1011.0726320565345</v>
      </c>
      <c r="H37" s="10">
        <f t="shared" si="4"/>
        <v>164.07263205653453</v>
      </c>
      <c r="I37" s="10">
        <f t="shared" si="5"/>
        <v>26919.828589958961</v>
      </c>
    </row>
    <row r="38" spans="2:9">
      <c r="B38" s="6">
        <f t="shared" si="1"/>
        <v>50</v>
      </c>
      <c r="C38" s="6">
        <f t="shared" ref="C38:C69" si="6">IF(TypeOfSeasonality="Quarterly",INDEX($J$9:$J$12,MOD(ROW(B38)+2,4)+1,1),IF(TypeOfSeasonality="Monthly",INDEX($J$9:$J$20,MOD(ROW(B38)-6,12)+1,1),INDEX($J$9:$J$13,MOD(ROW(B38)-1,5)+1,1)))</f>
        <v>3</v>
      </c>
      <c r="D38" s="15">
        <v>922</v>
      </c>
      <c r="E38" s="10">
        <v>1006.6141830123369</v>
      </c>
      <c r="F38" s="10">
        <f t="shared" si="2"/>
        <v>810.90856484433391</v>
      </c>
      <c r="G38" s="17">
        <f t="shared" si="3"/>
        <v>742.74504512650276</v>
      </c>
      <c r="H38" s="10">
        <f t="shared" si="4"/>
        <v>179.25495487349724</v>
      </c>
      <c r="I38" s="10">
        <f t="shared" si="5"/>
        <v>32132.338846699531</v>
      </c>
    </row>
    <row r="39" spans="2:9">
      <c r="B39" s="6">
        <f t="shared" si="1"/>
        <v>50</v>
      </c>
      <c r="C39" s="6">
        <f t="shared" si="6"/>
        <v>4</v>
      </c>
      <c r="D39" s="15">
        <v>842</v>
      </c>
      <c r="E39" s="10">
        <v>991.04793799636411</v>
      </c>
      <c r="F39" s="10">
        <f t="shared" si="2"/>
        <v>834.16523918177973</v>
      </c>
      <c r="G39" s="17">
        <f t="shared" si="3"/>
        <v>708.71156122988202</v>
      </c>
      <c r="H39" s="10">
        <f t="shared" si="4"/>
        <v>133.28843877011798</v>
      </c>
      <c r="I39" s="10">
        <f t="shared" si="5"/>
        <v>17765.807909775489</v>
      </c>
    </row>
    <row r="40" spans="2:9">
      <c r="B40" s="6">
        <f t="shared" si="1"/>
        <v>50</v>
      </c>
      <c r="C40" s="6">
        <f t="shared" si="6"/>
        <v>5</v>
      </c>
      <c r="D40" s="15">
        <v>784</v>
      </c>
      <c r="E40" s="10">
        <v>1028.6916266666667</v>
      </c>
      <c r="F40" s="10">
        <f t="shared" si="2"/>
        <v>915.43701319915908</v>
      </c>
      <c r="G40" s="17">
        <f t="shared" si="3"/>
        <v>697.68490356410996</v>
      </c>
      <c r="H40" s="10">
        <f t="shared" si="4"/>
        <v>86.315096435890041</v>
      </c>
      <c r="I40" s="10">
        <f t="shared" si="5"/>
        <v>7450.2958727369978</v>
      </c>
    </row>
    <row r="41" spans="2:9">
      <c r="B41" s="6">
        <f t="shared" si="1"/>
        <v>51</v>
      </c>
      <c r="C41" s="6">
        <f t="shared" si="6"/>
        <v>1</v>
      </c>
      <c r="D41" s="15">
        <v>823</v>
      </c>
      <c r="E41" s="10">
        <v>613.74495301606555</v>
      </c>
      <c r="F41" s="10">
        <f t="shared" si="2"/>
        <v>1008.7845825584559</v>
      </c>
      <c r="G41" s="17">
        <f t="shared" si="3"/>
        <v>1352.7275578653514</v>
      </c>
      <c r="H41" s="10">
        <f t="shared" si="4"/>
        <v>529.7275578653514</v>
      </c>
      <c r="I41" s="10">
        <f t="shared" si="5"/>
        <v>280611.28556198924</v>
      </c>
    </row>
    <row r="42" spans="2:9">
      <c r="B42" s="6">
        <f t="shared" si="1"/>
        <v>51</v>
      </c>
      <c r="C42" s="6">
        <f t="shared" si="6"/>
        <v>2</v>
      </c>
      <c r="D42" s="15">
        <v>0</v>
      </c>
      <c r="E42" s="10">
        <v>0</v>
      </c>
      <c r="F42" s="10">
        <f t="shared" si="2"/>
        <v>877.82817255969883</v>
      </c>
      <c r="G42" s="17">
        <f t="shared" si="3"/>
        <v>993.14971770696093</v>
      </c>
      <c r="H42" s="10">
        <f t="shared" si="4"/>
        <v>993.14971770696093</v>
      </c>
      <c r="I42" s="10">
        <f t="shared" si="5"/>
        <v>986346.36178141623</v>
      </c>
    </row>
    <row r="43" spans="2:9">
      <c r="B43" s="6">
        <f t="shared" si="1"/>
        <v>51</v>
      </c>
      <c r="C43" s="6">
        <f t="shared" si="6"/>
        <v>3</v>
      </c>
      <c r="D43" s="15">
        <v>0</v>
      </c>
      <c r="E43" s="10">
        <v>0</v>
      </c>
      <c r="F43" s="10">
        <f t="shared" si="2"/>
        <v>547.47885989424412</v>
      </c>
      <c r="G43" s="17">
        <f t="shared" si="3"/>
        <v>501.45876875282079</v>
      </c>
      <c r="H43" s="10">
        <f t="shared" si="4"/>
        <v>501.45876875282079</v>
      </c>
      <c r="I43" s="10">
        <f t="shared" si="5"/>
        <v>251460.89675909499</v>
      </c>
    </row>
    <row r="44" spans="2:9">
      <c r="B44" s="6">
        <f t="shared" si="1"/>
        <v>51</v>
      </c>
      <c r="C44" s="6">
        <f t="shared" si="6"/>
        <v>4</v>
      </c>
      <c r="D44" s="15">
        <v>401</v>
      </c>
      <c r="E44" s="10">
        <v>471.98363792938477</v>
      </c>
      <c r="F44" s="10">
        <f t="shared" si="2"/>
        <v>204.58165100535518</v>
      </c>
      <c r="G44" s="17">
        <f t="shared" si="3"/>
        <v>173.81374153783975</v>
      </c>
      <c r="H44" s="10">
        <f t="shared" si="4"/>
        <v>227.18625846216025</v>
      </c>
      <c r="I44" s="10">
        <f t="shared" si="5"/>
        <v>51613.59603403548</v>
      </c>
    </row>
    <row r="45" spans="2:9">
      <c r="B45" s="6">
        <f t="shared" si="1"/>
        <v>51</v>
      </c>
      <c r="C45" s="6">
        <f t="shared" si="6"/>
        <v>5</v>
      </c>
      <c r="D45" s="15">
        <v>429</v>
      </c>
      <c r="E45" s="10">
        <v>562.89375999999993</v>
      </c>
      <c r="F45" s="10">
        <f t="shared" si="2"/>
        <v>157.32787930979492</v>
      </c>
      <c r="G45" s="17">
        <f t="shared" si="3"/>
        <v>119.90479379963641</v>
      </c>
      <c r="H45" s="10">
        <f t="shared" si="4"/>
        <v>309.09520620036358</v>
      </c>
      <c r="I45" s="10">
        <f t="shared" si="5"/>
        <v>95539.846496045284</v>
      </c>
    </row>
    <row r="46" spans="2:9">
      <c r="B46" s="6" t="s">
        <v>40</v>
      </c>
      <c r="C46" s="6">
        <f t="shared" si="6"/>
        <v>1</v>
      </c>
      <c r="D46" s="15">
        <v>1209</v>
      </c>
      <c r="E46" s="10">
        <v>901.601030615338</v>
      </c>
      <c r="F46" s="10">
        <f t="shared" si="2"/>
        <v>344.95913264312821</v>
      </c>
      <c r="G46" s="17">
        <f t="shared" si="3"/>
        <v>462.57222119733234</v>
      </c>
      <c r="H46" s="10">
        <f t="shared" si="4"/>
        <v>746.42777880266772</v>
      </c>
      <c r="I46" s="10">
        <f t="shared" si="5"/>
        <v>557154.42896828428</v>
      </c>
    </row>
    <row r="47" spans="2:9">
      <c r="B47" s="6" t="s">
        <v>40</v>
      </c>
      <c r="C47" s="6">
        <f t="shared" si="6"/>
        <v>2</v>
      </c>
      <c r="D47" s="15">
        <v>830</v>
      </c>
      <c r="E47" s="10">
        <v>733.62290723575495</v>
      </c>
      <c r="F47" s="10">
        <f t="shared" si="2"/>
        <v>645.49280951490755</v>
      </c>
      <c r="G47" s="17">
        <f t="shared" si="3"/>
        <v>730.29212503202723</v>
      </c>
      <c r="H47" s="10">
        <f t="shared" si="4"/>
        <v>99.707874967972771</v>
      </c>
      <c r="I47" s="10">
        <f t="shared" si="5"/>
        <v>9941.6603306288907</v>
      </c>
    </row>
    <row r="48" spans="2:9">
      <c r="B48" s="6" t="s">
        <v>40</v>
      </c>
      <c r="C48" s="6">
        <f t="shared" si="6"/>
        <v>3</v>
      </c>
      <c r="D48" s="15">
        <v>0</v>
      </c>
      <c r="E48" s="10">
        <v>0</v>
      </c>
      <c r="F48" s="10">
        <f t="shared" si="2"/>
        <v>732.7058992836977</v>
      </c>
      <c r="G48" s="17">
        <f t="shared" si="3"/>
        <v>671.11595538813287</v>
      </c>
      <c r="H48" s="10">
        <f t="shared" si="4"/>
        <v>671.11595538813287</v>
      </c>
      <c r="I48" s="10">
        <f t="shared" si="5"/>
        <v>450396.62557652633</v>
      </c>
    </row>
    <row r="49" spans="2:9">
      <c r="B49" s="6" t="s">
        <v>40</v>
      </c>
      <c r="C49" s="6">
        <f t="shared" si="6"/>
        <v>4</v>
      </c>
      <c r="D49" s="15">
        <v>1082</v>
      </c>
      <c r="E49" s="10">
        <v>1273.531910821931</v>
      </c>
      <c r="F49" s="10">
        <f t="shared" si="2"/>
        <v>545.07464595036436</v>
      </c>
      <c r="G49" s="17">
        <f t="shared" si="3"/>
        <v>463.09853872264512</v>
      </c>
      <c r="H49" s="10">
        <f t="shared" si="4"/>
        <v>618.90146127735488</v>
      </c>
      <c r="I49" s="10">
        <f t="shared" si="5"/>
        <v>383039.0187712452</v>
      </c>
    </row>
    <row r="50" spans="2:9">
      <c r="B50" s="6" t="s">
        <v>40</v>
      </c>
      <c r="C50" s="6">
        <f t="shared" si="6"/>
        <v>5</v>
      </c>
      <c r="D50" s="15">
        <v>841</v>
      </c>
      <c r="E50" s="10">
        <v>1103.4817066666667</v>
      </c>
      <c r="F50" s="10">
        <f t="shared" si="2"/>
        <v>669.05160601922864</v>
      </c>
      <c r="G50" s="17">
        <f t="shared" si="3"/>
        <v>509.90641463541732</v>
      </c>
      <c r="H50" s="10">
        <f t="shared" si="4"/>
        <v>331.09358536458268</v>
      </c>
      <c r="I50" s="10">
        <f t="shared" si="5"/>
        <v>109622.9622695742</v>
      </c>
    </row>
    <row r="51" spans="2:9">
      <c r="B51" s="6">
        <f>IF(TypeOfSeasonality="Quarterly",TRUNC((ROW(B51)-2)/4),IF(TypeOfSeasonality="Monthly",TRUNC((ROW(B51)+6)/12),-8+TRUNC((ROW(B51)-1)/5)))</f>
        <v>2</v>
      </c>
      <c r="C51" s="6">
        <f t="shared" si="6"/>
        <v>1</v>
      </c>
      <c r="D51" s="15">
        <v>1362</v>
      </c>
      <c r="E51" s="10">
        <v>1015.6994240678995</v>
      </c>
      <c r="F51" s="10">
        <f t="shared" si="2"/>
        <v>792.33787249619911</v>
      </c>
      <c r="G51" s="17">
        <f t="shared" si="3"/>
        <v>1062.4837986200123</v>
      </c>
      <c r="H51" s="10">
        <f t="shared" si="4"/>
        <v>299.51620137998771</v>
      </c>
      <c r="I51" s="10">
        <f t="shared" si="5"/>
        <v>89709.954889097353</v>
      </c>
    </row>
    <row r="52" spans="2:9">
      <c r="B52" s="6">
        <f t="shared" ref="B52:B70" si="7">IF(TypeOfSeasonality="Quarterly",TRUNC((ROW(B52)-2)/4),IF(TypeOfSeasonality="Monthly",TRUNC((ROW(B52)+6)/12),-8+TRUNC((ROW(B52)-1)/5)))</f>
        <v>2</v>
      </c>
      <c r="C52" s="6">
        <f t="shared" si="6"/>
        <v>2</v>
      </c>
      <c r="D52" s="15">
        <v>1174</v>
      </c>
      <c r="E52" s="10">
        <v>1037.6786663792486</v>
      </c>
      <c r="F52" s="10">
        <f t="shared" si="2"/>
        <v>1130.9043471854991</v>
      </c>
      <c r="G52" s="17">
        <f t="shared" si="3"/>
        <v>1279.4728721063807</v>
      </c>
      <c r="H52" s="10">
        <f t="shared" si="4"/>
        <v>105.47287210638069</v>
      </c>
      <c r="I52" s="10">
        <f t="shared" si="5"/>
        <v>11124.526750368937</v>
      </c>
    </row>
    <row r="53" spans="2:9">
      <c r="B53" s="6">
        <f t="shared" si="7"/>
        <v>2</v>
      </c>
      <c r="C53" s="6">
        <f t="shared" si="6"/>
        <v>3</v>
      </c>
      <c r="D53" s="15">
        <v>967</v>
      </c>
      <c r="E53" s="10">
        <v>1055.7439424869087</v>
      </c>
      <c r="F53" s="10">
        <f t="shared" si="2"/>
        <v>1052.2865990379382</v>
      </c>
      <c r="G53" s="17">
        <f t="shared" si="3"/>
        <v>963.83327464112267</v>
      </c>
      <c r="H53" s="10">
        <f t="shared" si="4"/>
        <v>3.1667253588773292</v>
      </c>
      <c r="I53" s="10">
        <f t="shared" si="5"/>
        <v>10.028149498556749</v>
      </c>
    </row>
    <row r="54" spans="2:9">
      <c r="B54" s="6">
        <f t="shared" si="7"/>
        <v>2</v>
      </c>
      <c r="C54" s="6">
        <f t="shared" si="6"/>
        <v>4</v>
      </c>
      <c r="D54" s="15">
        <v>930</v>
      </c>
      <c r="E54" s="10">
        <v>1094.6253946990719</v>
      </c>
      <c r="F54" s="10">
        <f t="shared" si="2"/>
        <v>1036.374010978019</v>
      </c>
      <c r="G54" s="17">
        <f t="shared" si="3"/>
        <v>880.50929101140355</v>
      </c>
      <c r="H54" s="10">
        <f t="shared" si="4"/>
        <v>49.490708988596452</v>
      </c>
      <c r="I54" s="10">
        <f t="shared" si="5"/>
        <v>2449.3302761939417</v>
      </c>
    </row>
    <row r="55" spans="2:9">
      <c r="B55" s="6">
        <f t="shared" si="7"/>
        <v>2</v>
      </c>
      <c r="C55" s="6">
        <f t="shared" si="6"/>
        <v>5</v>
      </c>
      <c r="D55" s="15">
        <v>853</v>
      </c>
      <c r="E55" s="10">
        <v>1119.2269866666666</v>
      </c>
      <c r="F55" s="10">
        <f t="shared" si="2"/>
        <v>1062.6826678550763</v>
      </c>
      <c r="G55" s="17">
        <f t="shared" si="3"/>
        <v>809.90569962940742</v>
      </c>
      <c r="H55" s="10">
        <f t="shared" si="4"/>
        <v>43.094300370592578</v>
      </c>
      <c r="I55" s="10">
        <f t="shared" si="5"/>
        <v>1857.1187244308555</v>
      </c>
    </row>
    <row r="56" spans="2:9">
      <c r="B56" s="6">
        <f t="shared" si="7"/>
        <v>3</v>
      </c>
      <c r="C56" s="6">
        <f t="shared" si="6"/>
        <v>1</v>
      </c>
      <c r="D56" s="15">
        <v>924</v>
      </c>
      <c r="E56" s="10">
        <v>689.06480751742959</v>
      </c>
      <c r="F56" s="10">
        <f t="shared" si="2"/>
        <v>1089.8654412842159</v>
      </c>
      <c r="G56" s="17">
        <f t="shared" si="3"/>
        <v>1461.452764326729</v>
      </c>
      <c r="H56" s="10">
        <f t="shared" si="4"/>
        <v>537.45276432672904</v>
      </c>
      <c r="I56" s="10">
        <f t="shared" si="5"/>
        <v>288855.47388244257</v>
      </c>
    </row>
    <row r="57" spans="2:9">
      <c r="B57" s="6">
        <f t="shared" si="7"/>
        <v>3</v>
      </c>
      <c r="C57" s="6">
        <f t="shared" si="6"/>
        <v>2</v>
      </c>
      <c r="D57" s="15">
        <v>954</v>
      </c>
      <c r="E57" s="10">
        <v>843.22440181073523</v>
      </c>
      <c r="F57" s="10">
        <f t="shared" si="2"/>
        <v>967.63906296105597</v>
      </c>
      <c r="G57" s="17">
        <f t="shared" si="3"/>
        <v>1094.7591934988222</v>
      </c>
      <c r="H57" s="10">
        <f t="shared" si="4"/>
        <v>140.75919349882224</v>
      </c>
      <c r="I57" s="10">
        <f t="shared" si="5"/>
        <v>19813.150554438882</v>
      </c>
    </row>
    <row r="58" spans="2:9">
      <c r="B58" s="6">
        <f t="shared" si="7"/>
        <v>3</v>
      </c>
      <c r="C58" s="6">
        <f t="shared" si="6"/>
        <v>3</v>
      </c>
      <c r="D58" s="15">
        <v>1346</v>
      </c>
      <c r="E58" s="10">
        <v>1469.5256945060796</v>
      </c>
      <c r="F58" s="10">
        <f t="shared" si="2"/>
        <v>883.83873199827713</v>
      </c>
      <c r="G58" s="17">
        <f t="shared" si="3"/>
        <v>809.5448332188106</v>
      </c>
      <c r="H58" s="10">
        <f t="shared" si="4"/>
        <v>536.4551667811894</v>
      </c>
      <c r="I58" s="10">
        <f t="shared" si="5"/>
        <v>287784.14596623374</v>
      </c>
    </row>
    <row r="59" spans="2:9">
      <c r="B59" s="6">
        <f t="shared" si="7"/>
        <v>3</v>
      </c>
      <c r="C59" s="6">
        <f t="shared" si="6"/>
        <v>4</v>
      </c>
      <c r="D59" s="15">
        <v>904</v>
      </c>
      <c r="E59" s="10">
        <v>1064.0229643096354</v>
      </c>
      <c r="F59" s="10">
        <f t="shared" si="2"/>
        <v>1000.6049679447482</v>
      </c>
      <c r="G59" s="17">
        <f t="shared" si="3"/>
        <v>850.11970734009935</v>
      </c>
      <c r="H59" s="10">
        <f t="shared" si="4"/>
        <v>53.880292659900647</v>
      </c>
      <c r="I59" s="10">
        <f t="shared" si="5"/>
        <v>2903.0859371165434</v>
      </c>
    </row>
    <row r="60" spans="2:9">
      <c r="B60" s="6">
        <f t="shared" si="7"/>
        <v>3</v>
      </c>
      <c r="C60" s="6">
        <f t="shared" si="6"/>
        <v>5</v>
      </c>
      <c r="D60" s="15">
        <v>758</v>
      </c>
      <c r="E60" s="10">
        <v>994.57685333333336</v>
      </c>
      <c r="F60" s="10">
        <f t="shared" si="2"/>
        <v>1125.5910202088169</v>
      </c>
      <c r="G60" s="17">
        <f t="shared" si="3"/>
        <v>857.85024099322482</v>
      </c>
      <c r="H60" s="10">
        <f t="shared" si="4"/>
        <v>99.850240993224816</v>
      </c>
      <c r="I60" s="10">
        <f t="shared" si="5"/>
        <v>9970.0706264050732</v>
      </c>
    </row>
    <row r="61" spans="2:9">
      <c r="B61" s="6">
        <f t="shared" si="7"/>
        <v>4</v>
      </c>
      <c r="C61" s="6">
        <f t="shared" si="6"/>
        <v>1</v>
      </c>
      <c r="D61" s="15">
        <v>886</v>
      </c>
      <c r="E61" s="10">
        <v>660.72664443770839</v>
      </c>
      <c r="F61" s="10">
        <f t="shared" si="2"/>
        <v>1176.0418373830162</v>
      </c>
      <c r="G61" s="17">
        <f t="shared" si="3"/>
        <v>1577.0108208790182</v>
      </c>
      <c r="H61" s="10">
        <f t="shared" si="4"/>
        <v>691.01082087901818</v>
      </c>
      <c r="I61" s="10">
        <f t="shared" si="5"/>
        <v>477495.95457189454</v>
      </c>
    </row>
    <row r="62" spans="2:9">
      <c r="B62" s="6">
        <f t="shared" si="7"/>
        <v>4</v>
      </c>
      <c r="C62" s="6">
        <f t="shared" si="6"/>
        <v>2</v>
      </c>
      <c r="D62" s="15">
        <v>878</v>
      </c>
      <c r="E62" s="10">
        <v>776.04929223252157</v>
      </c>
      <c r="F62" s="10">
        <f t="shared" si="2"/>
        <v>906.44215402689235</v>
      </c>
      <c r="G62" s="17">
        <f t="shared" si="3"/>
        <v>1025.5227589295389</v>
      </c>
      <c r="H62" s="10">
        <f t="shared" si="4"/>
        <v>147.5227589295389</v>
      </c>
      <c r="I62" s="10">
        <f t="shared" si="5"/>
        <v>21762.964402182846</v>
      </c>
    </row>
    <row r="63" spans="2:9">
      <c r="B63" s="6">
        <f t="shared" si="7"/>
        <v>4</v>
      </c>
      <c r="C63" s="6">
        <f t="shared" si="6"/>
        <v>3</v>
      </c>
      <c r="D63" s="15">
        <v>802</v>
      </c>
      <c r="E63" s="10">
        <v>875.60149108014559</v>
      </c>
      <c r="F63" s="10">
        <f t="shared" si="2"/>
        <v>810.45093000118777</v>
      </c>
      <c r="G63" s="17">
        <f t="shared" si="3"/>
        <v>742.32587824757195</v>
      </c>
      <c r="H63" s="10">
        <f t="shared" si="4"/>
        <v>59.67412175242805</v>
      </c>
      <c r="I63" s="10">
        <f t="shared" si="5"/>
        <v>3561.0008069236064</v>
      </c>
    </row>
    <row r="64" spans="2:9">
      <c r="B64" s="6">
        <f t="shared" si="7"/>
        <v>4</v>
      </c>
      <c r="C64" s="6">
        <f t="shared" si="6"/>
        <v>4</v>
      </c>
      <c r="D64" s="15">
        <v>945</v>
      </c>
      <c r="E64" s="10">
        <v>1112.2806430006699</v>
      </c>
      <c r="F64" s="10">
        <f t="shared" si="2"/>
        <v>770.79247591679177</v>
      </c>
      <c r="G64" s="17">
        <f t="shared" si="3"/>
        <v>654.8696988705301</v>
      </c>
      <c r="H64" s="10">
        <f t="shared" si="4"/>
        <v>290.1303011294699</v>
      </c>
      <c r="I64" s="10">
        <f t="shared" si="5"/>
        <v>84175.591633476884</v>
      </c>
    </row>
    <row r="65" spans="2:9">
      <c r="B65" s="6">
        <f t="shared" si="7"/>
        <v>4</v>
      </c>
      <c r="C65" s="6">
        <f t="shared" si="6"/>
        <v>5</v>
      </c>
      <c r="D65" s="15">
        <v>610</v>
      </c>
      <c r="E65" s="10">
        <v>800.3850666666666</v>
      </c>
      <c r="F65" s="10">
        <f t="shared" si="2"/>
        <v>921.31047543777902</v>
      </c>
      <c r="G65" s="17">
        <f t="shared" si="3"/>
        <v>702.16126389961619</v>
      </c>
      <c r="H65" s="10">
        <f t="shared" si="4"/>
        <v>92.161263899616188</v>
      </c>
      <c r="I65" s="10">
        <f t="shared" si="5"/>
        <v>8493.6985635746987</v>
      </c>
    </row>
    <row r="66" spans="2:9">
      <c r="B66" s="6">
        <f t="shared" si="7"/>
        <v>5</v>
      </c>
      <c r="C66" s="6">
        <f t="shared" si="6"/>
        <v>1</v>
      </c>
      <c r="D66" s="15">
        <v>910</v>
      </c>
      <c r="E66" s="10">
        <v>678.62443164595334</v>
      </c>
      <c r="F66" s="10">
        <f t="shared" si="2"/>
        <v>929.42240024916066</v>
      </c>
      <c r="G66" s="17">
        <f t="shared" si="3"/>
        <v>1246.3070069189389</v>
      </c>
      <c r="H66" s="10">
        <f t="shared" si="4"/>
        <v>336.3070069189389</v>
      </c>
      <c r="I66" s="10">
        <f t="shared" si="5"/>
        <v>113102.40290277521</v>
      </c>
    </row>
    <row r="67" spans="2:9">
      <c r="B67" s="6">
        <f t="shared" si="7"/>
        <v>5</v>
      </c>
      <c r="C67" s="6">
        <f t="shared" si="6"/>
        <v>2</v>
      </c>
      <c r="D67" s="15">
        <v>754</v>
      </c>
      <c r="E67" s="10">
        <v>666.44779765754129</v>
      </c>
      <c r="F67" s="10">
        <f t="shared" si="2"/>
        <v>863.76338043776332</v>
      </c>
      <c r="G67" s="17">
        <f t="shared" si="3"/>
        <v>977.23721368607028</v>
      </c>
      <c r="H67" s="10">
        <f t="shared" si="4"/>
        <v>223.23721368607028</v>
      </c>
      <c r="I67" s="10">
        <f t="shared" si="5"/>
        <v>49834.853574320201</v>
      </c>
    </row>
    <row r="68" spans="2:9">
      <c r="B68" s="6">
        <f t="shared" si="7"/>
        <v>5</v>
      </c>
      <c r="C68" s="6">
        <f t="shared" si="6"/>
        <v>3</v>
      </c>
      <c r="D68" s="15">
        <v>705</v>
      </c>
      <c r="E68" s="10">
        <v>769.69956510162422</v>
      </c>
      <c r="F68" s="10">
        <f t="shared" si="2"/>
        <v>715.15243199005374</v>
      </c>
      <c r="G68" s="17">
        <f t="shared" si="3"/>
        <v>655.03800107567963</v>
      </c>
      <c r="H68" s="10">
        <f t="shared" si="4"/>
        <v>49.961998924320369</v>
      </c>
      <c r="I68" s="10">
        <f t="shared" si="5"/>
        <v>2496.2013365137896</v>
      </c>
    </row>
    <row r="69" spans="2:9">
      <c r="B69" s="6">
        <f t="shared" si="7"/>
        <v>5</v>
      </c>
      <c r="C69" s="6">
        <f t="shared" si="6"/>
        <v>4</v>
      </c>
      <c r="D69" s="15">
        <v>729</v>
      </c>
      <c r="E69" s="10">
        <v>858.04506745765968</v>
      </c>
      <c r="F69" s="10">
        <f t="shared" si="2"/>
        <v>704.92393146837287</v>
      </c>
      <c r="G69" s="17">
        <f t="shared" si="3"/>
        <v>598.90740653410001</v>
      </c>
      <c r="H69" s="10">
        <f t="shared" si="4"/>
        <v>130.09259346589999</v>
      </c>
      <c r="I69" s="10">
        <f t="shared" si="5"/>
        <v>16924.082874683925</v>
      </c>
    </row>
    <row r="70" spans="2:9">
      <c r="B70" s="6">
        <f t="shared" si="7"/>
        <v>5</v>
      </c>
      <c r="C70" s="6">
        <f t="shared" ref="C70" si="8">IF(TypeOfSeasonality="Quarterly",INDEX($J$9:$J$12,MOD(ROW(B70)+2,4)+1,1),IF(TypeOfSeasonality="Monthly",INDEX($J$9:$J$20,MOD(ROW(B70)-6,12)+1,1),INDEX($J$9:$J$13,MOD(ROW(B70)-1,5)+1,1)))</f>
        <v>5</v>
      </c>
      <c r="D70" s="15">
        <v>772</v>
      </c>
      <c r="E70" s="10">
        <v>1012.9463466666666</v>
      </c>
      <c r="F70" s="10">
        <f t="shared" si="2"/>
        <v>764.73081007227495</v>
      </c>
      <c r="G70" s="17">
        <f t="shared" si="3"/>
        <v>582.82670875762767</v>
      </c>
      <c r="H70" s="10">
        <f t="shared" si="4"/>
        <v>189.17329124237233</v>
      </c>
      <c r="I70" s="10">
        <f t="shared" si="5"/>
        <v>35786.53411947142</v>
      </c>
    </row>
    <row r="74" spans="2:9">
      <c r="G74" s="10"/>
    </row>
  </sheetData>
  <conditionalFormatting sqref="E6:E70">
    <cfRule type="expression" dxfId="14" priority="3" stopIfTrue="1">
      <formula>NOT(ISNUMBER(D6))</formula>
    </cfRule>
  </conditionalFormatting>
  <conditionalFormatting sqref="F7:F70">
    <cfRule type="expression" dxfId="13" priority="2" stopIfTrue="1">
      <formula>NOT(ISNUMBER(D6))</formula>
    </cfRule>
  </conditionalFormatting>
  <conditionalFormatting sqref="K13">
    <cfRule type="expression" dxfId="12" priority="1" stopIfTrue="1">
      <formula>(TypeOfSeasonality="Quarterly")</formula>
    </cfRule>
  </conditionalFormatting>
  <conditionalFormatting sqref="K14 K18:K20">
    <cfRule type="expression" dxfId="11" priority="5" stopIfTrue="1">
      <formula>(TypeOfSeasonality&lt;&gt;"Monthly")</formula>
    </cfRule>
  </conditionalFormatting>
  <dataValidations count="2">
    <dataValidation type="list" allowBlank="1" showInputMessage="1" showErrorMessage="1" sqref="K6" xr:uid="{00000000-0002-0000-0300-000000000000}">
      <formula1>"Quarterly,Monthly,Daily"</formula1>
    </dataValidation>
    <dataValidation type="whole" operator="greaterThanOrEqual" allowBlank="1" showInputMessage="1" showErrorMessage="1" error="The number of previous periods to consider must be an integer greater than or equal to 1." sqref="K17" xr:uid="{00000000-0002-0000-0300-000001000000}">
      <formula1>1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4"/>
  <sheetViews>
    <sheetView tabSelected="1" zoomScale="82" workbookViewId="0">
      <selection activeCell="G11" sqref="G11"/>
    </sheetView>
  </sheetViews>
  <sheetFormatPr defaultColWidth="10.875" defaultRowHeight="13.2"/>
  <cols>
    <col min="1" max="1" width="2.875" style="6" customWidth="1"/>
    <col min="2" max="2" width="5.625" style="6" bestFit="1" customWidth="1"/>
    <col min="3" max="3" width="8.875" style="6" customWidth="1"/>
    <col min="4" max="4" width="8.625" style="6" customWidth="1"/>
    <col min="5" max="6" width="11.625" style="6" customWidth="1"/>
    <col min="7" max="7" width="10" style="6" customWidth="1"/>
    <col min="8" max="8" width="12.625" style="6" customWidth="1"/>
    <col min="9" max="9" width="19.75" style="6" customWidth="1"/>
    <col min="10" max="10" width="9.375" style="6" customWidth="1"/>
    <col min="11" max="11" width="20" style="6" customWidth="1"/>
    <col min="12" max="12" width="5.875" style="6" customWidth="1"/>
    <col min="13" max="13" width="26.875" style="6" bestFit="1" customWidth="1"/>
    <col min="14" max="14" width="8.125" style="6" bestFit="1" customWidth="1"/>
    <col min="15" max="16384" width="10.875" style="6"/>
  </cols>
  <sheetData>
    <row r="1" spans="1:14" ht="17.399999999999999">
      <c r="A1" s="7"/>
    </row>
    <row r="2" spans="1:14" ht="13.8" thickBot="1">
      <c r="F2" s="6" t="s">
        <v>64</v>
      </c>
    </row>
    <row r="3" spans="1:14" ht="13.8" thickBot="1">
      <c r="E3" s="5" t="s">
        <v>10</v>
      </c>
      <c r="F3" s="5" t="s">
        <v>10</v>
      </c>
      <c r="H3" s="5" t="s">
        <v>48</v>
      </c>
      <c r="I3" s="5" t="s">
        <v>49</v>
      </c>
      <c r="M3" s="8" t="s">
        <v>4</v>
      </c>
      <c r="N3" s="9" t="s">
        <v>5</v>
      </c>
    </row>
    <row r="4" spans="1:14">
      <c r="B4" s="5"/>
      <c r="C4" s="5"/>
      <c r="D4" s="5" t="s">
        <v>0</v>
      </c>
      <c r="E4" s="5" t="s">
        <v>11</v>
      </c>
      <c r="F4" s="5" t="s">
        <v>11</v>
      </c>
      <c r="G4" s="5" t="s">
        <v>12</v>
      </c>
      <c r="H4" s="5" t="s">
        <v>13</v>
      </c>
      <c r="I4" s="5" t="s">
        <v>13</v>
      </c>
      <c r="M4" s="1" t="s">
        <v>14</v>
      </c>
      <c r="N4" s="2" t="s">
        <v>15</v>
      </c>
    </row>
    <row r="5" spans="1:14" ht="13.8" thickBot="1">
      <c r="B5" s="5" t="str">
        <f>IF(TypeOfSeasonality="Daily","Week","Year")</f>
        <v>Week</v>
      </c>
      <c r="C5" s="5" t="str">
        <f>IF(TypeOfSeasonality="Quarterly","Quarter",IF(TypeOfSeasonality="Monthly","Month","Day"))</f>
        <v>Day</v>
      </c>
      <c r="D5" s="5" t="s">
        <v>1</v>
      </c>
      <c r="E5" s="5" t="s">
        <v>1</v>
      </c>
      <c r="F5" s="5" t="s">
        <v>16</v>
      </c>
      <c r="G5" s="5" t="s">
        <v>16</v>
      </c>
      <c r="H5" s="5" t="s">
        <v>17</v>
      </c>
      <c r="I5" s="5" t="s">
        <v>17</v>
      </c>
      <c r="K5" s="5" t="s">
        <v>2</v>
      </c>
      <c r="M5" s="1" t="s">
        <v>18</v>
      </c>
      <c r="N5" s="2" t="s">
        <v>19</v>
      </c>
    </row>
    <row r="6" spans="1:14">
      <c r="B6" s="6">
        <f>IF(TypeOfSeasonality="Quarterly",TRUNC((ROW(B6)-2)/4),IF(TypeOfSeasonality="Monthly",TRUNC((ROW(B6)+6)/12),43+TRUNC((ROW(B6)-1)/5)))</f>
        <v>44</v>
      </c>
      <c r="C6" s="6">
        <f t="shared" ref="C6:C37" si="0">IF(TypeOfSeasonality="Quarterly",INDEX($J$9:$J$12,MOD(ROW(B6)+2,4)+1,1),IF(TypeOfSeasonality="Monthly",INDEX($J$9:$J$20,MOD(ROW(B6)-6,12)+1,1),INDEX($J$9:$J$13,MOD(ROW(B6)-1,5)+1,1)))</f>
        <v>1</v>
      </c>
      <c r="D6" s="15">
        <v>1130</v>
      </c>
      <c r="E6" s="10">
        <v>842.6874810548652</v>
      </c>
      <c r="F6" s="10" t="s">
        <v>46</v>
      </c>
      <c r="G6" s="16" t="s">
        <v>46</v>
      </c>
      <c r="H6" s="10" t="s">
        <v>46</v>
      </c>
      <c r="I6" s="6" t="s">
        <v>46</v>
      </c>
      <c r="K6" s="18" t="s">
        <v>9</v>
      </c>
      <c r="M6" s="1" t="s">
        <v>20</v>
      </c>
      <c r="N6" s="2" t="s">
        <v>21</v>
      </c>
    </row>
    <row r="7" spans="1:14">
      <c r="B7" s="6">
        <f t="shared" ref="B7:B45" si="1">IF(TypeOfSeasonality="Quarterly",TRUNC((ROW(B7)-2)/4),IF(TypeOfSeasonality="Monthly",TRUNC((ROW(B7)+6)/12),43+TRUNC((ROW(B7)-1)/5)))</f>
        <v>44</v>
      </c>
      <c r="C7" s="6">
        <f t="shared" si="0"/>
        <v>2</v>
      </c>
      <c r="D7" s="15">
        <v>851</v>
      </c>
      <c r="E7" s="10">
        <v>752.1844506718403</v>
      </c>
      <c r="F7" s="10" t="s">
        <v>46</v>
      </c>
      <c r="G7" s="17" t="s">
        <v>46</v>
      </c>
      <c r="H7" s="10" t="s">
        <v>46</v>
      </c>
      <c r="I7" s="6" t="s">
        <v>46</v>
      </c>
      <c r="M7" s="1" t="s">
        <v>22</v>
      </c>
      <c r="N7" s="2" t="s">
        <v>23</v>
      </c>
    </row>
    <row r="8" spans="1:14">
      <c r="B8" s="6">
        <f t="shared" si="1"/>
        <v>44</v>
      </c>
      <c r="C8" s="6">
        <f t="shared" si="0"/>
        <v>3</v>
      </c>
      <c r="D8" s="15">
        <v>859</v>
      </c>
      <c r="E8" s="10">
        <v>937.83251974793643</v>
      </c>
      <c r="F8" s="10" t="s">
        <v>46</v>
      </c>
      <c r="G8" s="17" t="s">
        <v>46</v>
      </c>
      <c r="H8" s="10" t="s">
        <v>46</v>
      </c>
      <c r="I8" s="6" t="s">
        <v>46</v>
      </c>
      <c r="J8" s="5" t="str">
        <f>IF(TypeOfSeasonality="Quarterly","Quarter",IF(TypeOfSeasonality="Monthly","Month","Day"))</f>
        <v>Day</v>
      </c>
      <c r="K8" s="5" t="s">
        <v>3</v>
      </c>
      <c r="M8" s="1" t="s">
        <v>6</v>
      </c>
      <c r="N8" s="2" t="s">
        <v>24</v>
      </c>
    </row>
    <row r="9" spans="1:14">
      <c r="B9" s="6">
        <f t="shared" si="1"/>
        <v>44</v>
      </c>
      <c r="C9" s="6">
        <f t="shared" si="0"/>
        <v>4</v>
      </c>
      <c r="D9" s="15">
        <v>828</v>
      </c>
      <c r="E9" s="10">
        <v>974.56970624820599</v>
      </c>
      <c r="F9" s="10" t="s">
        <v>46</v>
      </c>
      <c r="G9" s="17" t="s">
        <v>46</v>
      </c>
      <c r="H9" s="10" t="s">
        <v>46</v>
      </c>
      <c r="I9" s="6" t="s">
        <v>46</v>
      </c>
      <c r="J9" s="6">
        <v>1</v>
      </c>
      <c r="K9" s="19">
        <v>1.3409478904154133</v>
      </c>
      <c r="M9" s="1" t="s">
        <v>25</v>
      </c>
      <c r="N9" s="2" t="s">
        <v>26</v>
      </c>
    </row>
    <row r="10" spans="1:14">
      <c r="B10" s="6">
        <f t="shared" si="1"/>
        <v>44</v>
      </c>
      <c r="C10" s="6">
        <f t="shared" si="0"/>
        <v>5</v>
      </c>
      <c r="D10" s="15">
        <v>726</v>
      </c>
      <c r="E10" s="10">
        <v>952.58943999999997</v>
      </c>
      <c r="F10" s="10" t="s">
        <v>46</v>
      </c>
      <c r="G10" s="17" t="s">
        <v>46</v>
      </c>
      <c r="H10" s="10" t="s">
        <v>46</v>
      </c>
      <c r="I10" s="6" t="s">
        <v>46</v>
      </c>
      <c r="J10" s="6">
        <v>2</v>
      </c>
      <c r="K10" s="19">
        <v>1.1313714332168114</v>
      </c>
      <c r="M10" s="1" t="s">
        <v>27</v>
      </c>
      <c r="N10" s="2" t="s">
        <v>28</v>
      </c>
    </row>
    <row r="11" spans="1:14">
      <c r="B11" s="6">
        <f t="shared" si="1"/>
        <v>45</v>
      </c>
      <c r="C11" s="6">
        <f t="shared" si="0"/>
        <v>1</v>
      </c>
      <c r="D11" s="15">
        <v>1085</v>
      </c>
      <c r="E11" s="10">
        <v>809.12913003940594</v>
      </c>
      <c r="F11" s="10">
        <f>AVERAGE(E6:E10)</f>
        <v>891.9727195445696</v>
      </c>
      <c r="G11" s="17">
        <f>F11*VLOOKUP(C11,$J$9:$K$13,2)</f>
        <v>1196.0889365813896</v>
      </c>
      <c r="H11" s="10">
        <f>ABS(D11-G11)</f>
        <v>111.08893658138959</v>
      </c>
      <c r="I11" s="10">
        <f>H11^2</f>
        <v>12340.751830783998</v>
      </c>
      <c r="J11" s="6">
        <v>3</v>
      </c>
      <c r="K11" s="19">
        <v>0.91594179335013415</v>
      </c>
      <c r="M11" s="1" t="s">
        <v>7</v>
      </c>
      <c r="N11" s="2" t="s">
        <v>29</v>
      </c>
    </row>
    <row r="12" spans="1:14" ht="13.8" thickBot="1">
      <c r="B12" s="6">
        <f t="shared" si="1"/>
        <v>45</v>
      </c>
      <c r="C12" s="6">
        <f t="shared" si="0"/>
        <v>2</v>
      </c>
      <c r="D12" s="15">
        <v>1042</v>
      </c>
      <c r="E12" s="10">
        <v>921.00610763814052</v>
      </c>
      <c r="F12" s="10">
        <f t="shared" ref="F12:F70" si="2">AVERAGE(E7:E11)</f>
        <v>885.2610493414777</v>
      </c>
      <c r="G12" s="17">
        <f t="shared" ref="G12:G70" si="3">F12*VLOOKUP(C12,$J$9:$K$13,2)</f>
        <v>1001.559062164486</v>
      </c>
      <c r="H12" s="10">
        <f t="shared" ref="H12:H70" si="4">ABS(D12-G12)</f>
        <v>40.440937835513978</v>
      </c>
      <c r="I12" s="10">
        <f t="shared" ref="I12:I70" si="5">H12^2</f>
        <v>1635.4694530159061</v>
      </c>
      <c r="J12" s="6">
        <v>4</v>
      </c>
      <c r="K12" s="19">
        <v>0.84960572311194205</v>
      </c>
      <c r="M12" s="3" t="s">
        <v>8</v>
      </c>
      <c r="N12" s="4" t="s">
        <v>30</v>
      </c>
    </row>
    <row r="13" spans="1:14">
      <c r="B13" s="6">
        <f t="shared" si="1"/>
        <v>45</v>
      </c>
      <c r="C13" s="6">
        <f t="shared" si="0"/>
        <v>3</v>
      </c>
      <c r="D13" s="15">
        <v>892</v>
      </c>
      <c r="E13" s="10">
        <v>973.8610100292891</v>
      </c>
      <c r="F13" s="10">
        <f t="shared" si="2"/>
        <v>919.02538073473784</v>
      </c>
      <c r="G13" s="17">
        <f t="shared" si="3"/>
        <v>841.77375536446561</v>
      </c>
      <c r="H13" s="10">
        <f t="shared" si="4"/>
        <v>50.226244635534385</v>
      </c>
      <c r="I13" s="10">
        <f t="shared" si="5"/>
        <v>2522.6756501885466</v>
      </c>
      <c r="J13" s="6">
        <v>5</v>
      </c>
      <c r="K13" s="19">
        <v>0.76213315990569874</v>
      </c>
    </row>
    <row r="14" spans="1:14">
      <c r="B14" s="6">
        <f t="shared" si="1"/>
        <v>45</v>
      </c>
      <c r="C14" s="6">
        <f t="shared" si="0"/>
        <v>4</v>
      </c>
      <c r="D14" s="15">
        <v>840</v>
      </c>
      <c r="E14" s="10">
        <v>988.69390488948432</v>
      </c>
      <c r="F14" s="10">
        <f t="shared" si="2"/>
        <v>926.23107879100826</v>
      </c>
      <c r="G14" s="17">
        <f t="shared" si="3"/>
        <v>786.93122546498876</v>
      </c>
      <c r="H14" s="10">
        <f t="shared" si="4"/>
        <v>53.068774535011244</v>
      </c>
      <c r="I14" s="10">
        <f t="shared" si="5"/>
        <v>2816.2948306478579</v>
      </c>
      <c r="J14" s="6" t="str">
        <f>IF(TypeOfSeasonality="Monthly","June","")</f>
        <v/>
      </c>
      <c r="K14" s="11"/>
    </row>
    <row r="15" spans="1:14">
      <c r="B15" s="6">
        <f t="shared" si="1"/>
        <v>45</v>
      </c>
      <c r="C15" s="6">
        <f>IF(TypeOfSeasonality="Quarterly",INDEX($J$9:$J$12,MOD(ROW(B15)+2,4)+1,1),IF(TypeOfSeasonality="Monthly",INDEX($J$9:$J$20,MOD(ROW(B15)-6,12)+1,1),INDEX($J$9:$J$13,MOD(ROW(B15)-1,5)+1,1)))</f>
        <v>5</v>
      </c>
      <c r="D15" s="15">
        <v>799</v>
      </c>
      <c r="E15" s="10">
        <v>1048.3732266666666</v>
      </c>
      <c r="F15" s="10">
        <f t="shared" si="2"/>
        <v>929.05591851926397</v>
      </c>
      <c r="G15" s="17">
        <f t="shared" si="3"/>
        <v>708.06432291017802</v>
      </c>
      <c r="H15" s="10">
        <f t="shared" si="4"/>
        <v>90.935677089821979</v>
      </c>
      <c r="I15" s="10">
        <f t="shared" si="5"/>
        <v>8269.2973677843747</v>
      </c>
      <c r="J15" s="12" t="s">
        <v>35</v>
      </c>
    </row>
    <row r="16" spans="1:14">
      <c r="B16" s="6">
        <f t="shared" si="1"/>
        <v>46</v>
      </c>
      <c r="C16" s="6">
        <f t="shared" si="0"/>
        <v>1</v>
      </c>
      <c r="D16" s="15">
        <v>1303</v>
      </c>
      <c r="E16" s="10">
        <v>971.70069718096397</v>
      </c>
      <c r="F16" s="10">
        <f t="shared" si="2"/>
        <v>948.21267585259739</v>
      </c>
      <c r="G16" s="17">
        <f t="shared" si="3"/>
        <v>1271.5037873496947</v>
      </c>
      <c r="H16" s="10">
        <f t="shared" si="4"/>
        <v>31.496212650305324</v>
      </c>
      <c r="I16" s="10">
        <f t="shared" si="5"/>
        <v>992.01141131325312</v>
      </c>
      <c r="J16" s="12" t="s">
        <v>36</v>
      </c>
    </row>
    <row r="17" spans="2:11">
      <c r="B17" s="6">
        <f t="shared" si="1"/>
        <v>46</v>
      </c>
      <c r="C17" s="6">
        <f t="shared" si="0"/>
        <v>2</v>
      </c>
      <c r="D17" s="15">
        <v>1121</v>
      </c>
      <c r="E17" s="10">
        <v>990.8328662786522</v>
      </c>
      <c r="F17" s="10">
        <f t="shared" si="2"/>
        <v>980.72698928090881</v>
      </c>
      <c r="G17" s="17">
        <f t="shared" si="3"/>
        <v>1109.5664994571503</v>
      </c>
      <c r="H17" s="10">
        <f t="shared" si="4"/>
        <v>11.433500542849742</v>
      </c>
      <c r="I17" s="10">
        <f t="shared" si="5"/>
        <v>130.72493466334535</v>
      </c>
      <c r="J17" s="13" t="s">
        <v>37</v>
      </c>
      <c r="K17" s="18">
        <v>5</v>
      </c>
    </row>
    <row r="18" spans="2:11">
      <c r="B18" s="6">
        <f t="shared" si="1"/>
        <v>46</v>
      </c>
      <c r="C18" s="6">
        <f t="shared" si="0"/>
        <v>3</v>
      </c>
      <c r="D18" s="15">
        <v>1003</v>
      </c>
      <c r="E18" s="10">
        <v>1095.0477500665661</v>
      </c>
      <c r="F18" s="10">
        <f t="shared" si="2"/>
        <v>994.69234100901144</v>
      </c>
      <c r="G18" s="17">
        <f t="shared" si="3"/>
        <v>911.08028665543713</v>
      </c>
      <c r="H18" s="10">
        <f t="shared" si="4"/>
        <v>91.919713344562865</v>
      </c>
      <c r="I18" s="10">
        <f t="shared" si="5"/>
        <v>8449.2337013466076</v>
      </c>
      <c r="J18" s="6" t="str">
        <f>IF(TypeOfSeasonality="Monthly","Oct","")</f>
        <v/>
      </c>
      <c r="K18" s="11">
        <v>1</v>
      </c>
    </row>
    <row r="19" spans="2:11">
      <c r="B19" s="6">
        <f t="shared" si="1"/>
        <v>46</v>
      </c>
      <c r="C19" s="6">
        <f t="shared" si="0"/>
        <v>4</v>
      </c>
      <c r="D19" s="15">
        <v>1113</v>
      </c>
      <c r="E19" s="10">
        <v>1310.0194239785667</v>
      </c>
      <c r="F19" s="10">
        <f t="shared" si="2"/>
        <v>1018.9296890164666</v>
      </c>
      <c r="G19" s="17">
        <f t="shared" si="3"/>
        <v>865.68849523706126</v>
      </c>
      <c r="H19" s="10">
        <f t="shared" si="4"/>
        <v>247.31150476293874</v>
      </c>
      <c r="I19" s="10">
        <f t="shared" si="5"/>
        <v>61162.98038810907</v>
      </c>
      <c r="J19" s="6" t="str">
        <f>IF(TypeOfSeasonality="Monthly","Nov","")</f>
        <v/>
      </c>
      <c r="K19" s="11">
        <v>1</v>
      </c>
    </row>
    <row r="20" spans="2:11">
      <c r="B20" s="6">
        <f t="shared" si="1"/>
        <v>46</v>
      </c>
      <c r="C20" s="6">
        <f t="shared" si="0"/>
        <v>5</v>
      </c>
      <c r="D20" s="15">
        <v>1005</v>
      </c>
      <c r="E20" s="10">
        <v>1318.6671999999999</v>
      </c>
      <c r="F20" s="10">
        <f t="shared" si="2"/>
        <v>1083.1947928342831</v>
      </c>
      <c r="G20" s="17">
        <f t="shared" si="3"/>
        <v>825.53867025619093</v>
      </c>
      <c r="H20" s="10">
        <f t="shared" si="4"/>
        <v>179.46132974380907</v>
      </c>
      <c r="I20" s="10">
        <f t="shared" si="5"/>
        <v>32206.36887341617</v>
      </c>
      <c r="J20" s="6" t="str">
        <f>IF(TypeOfSeasonality="Monthly","Dec","")</f>
        <v/>
      </c>
      <c r="K20" s="11">
        <v>1</v>
      </c>
    </row>
    <row r="21" spans="2:11">
      <c r="B21" s="6">
        <f t="shared" si="1"/>
        <v>47</v>
      </c>
      <c r="C21" s="6">
        <f t="shared" si="0"/>
        <v>1</v>
      </c>
      <c r="D21" s="15">
        <v>2652</v>
      </c>
      <c r="E21" s="10">
        <v>1977.705486511064</v>
      </c>
      <c r="F21" s="10">
        <f t="shared" si="2"/>
        <v>1137.2535875009498</v>
      </c>
      <c r="G21" s="17">
        <f t="shared" si="3"/>
        <v>1524.9977990267594</v>
      </c>
      <c r="H21" s="10">
        <f t="shared" si="4"/>
        <v>1127.0022009732406</v>
      </c>
      <c r="I21" s="10">
        <f t="shared" si="5"/>
        <v>1270133.9609985286</v>
      </c>
    </row>
    <row r="22" spans="2:11" ht="13.8" thickBot="1">
      <c r="B22" s="6">
        <f t="shared" si="1"/>
        <v>47</v>
      </c>
      <c r="C22" s="6">
        <f t="shared" si="0"/>
        <v>2</v>
      </c>
      <c r="D22" s="15">
        <v>2825</v>
      </c>
      <c r="E22" s="10">
        <v>2496.9695336638647</v>
      </c>
      <c r="F22" s="10">
        <f t="shared" si="2"/>
        <v>1338.4545453669698</v>
      </c>
      <c r="G22" s="17">
        <f t="shared" si="3"/>
        <v>1514.2892372873844</v>
      </c>
      <c r="H22" s="10">
        <f t="shared" si="4"/>
        <v>1310.7107627126156</v>
      </c>
      <c r="I22" s="10">
        <f t="shared" si="5"/>
        <v>1717962.7034906866</v>
      </c>
      <c r="J22" s="12" t="s">
        <v>31</v>
      </c>
    </row>
    <row r="23" spans="2:11" ht="13.8" thickBot="1">
      <c r="B23" s="6">
        <f t="shared" si="1"/>
        <v>47</v>
      </c>
      <c r="C23" s="6">
        <f t="shared" si="0"/>
        <v>3</v>
      </c>
      <c r="D23" s="15">
        <v>1841</v>
      </c>
      <c r="E23" s="10">
        <v>2009.9530487263689</v>
      </c>
      <c r="F23" s="10">
        <f t="shared" si="2"/>
        <v>1639.6818788440123</v>
      </c>
      <c r="G23" s="17">
        <f t="shared" si="3"/>
        <v>1501.8531606321021</v>
      </c>
      <c r="H23" s="10">
        <f t="shared" si="4"/>
        <v>339.14683936789788</v>
      </c>
      <c r="I23" s="10">
        <f t="shared" si="5"/>
        <v>115020.57865323473</v>
      </c>
      <c r="J23" s="13" t="s">
        <v>32</v>
      </c>
      <c r="K23" s="21">
        <f>AVERAGE(H11:H70)</f>
        <v>298.34320328927936</v>
      </c>
    </row>
    <row r="24" spans="2:11">
      <c r="B24" s="6">
        <f t="shared" si="1"/>
        <v>47</v>
      </c>
      <c r="C24" s="6">
        <f t="shared" si="0"/>
        <v>4</v>
      </c>
      <c r="D24" s="15">
        <v>0</v>
      </c>
      <c r="E24" s="10">
        <v>0</v>
      </c>
      <c r="F24" s="10">
        <f t="shared" si="2"/>
        <v>1822.6629385759729</v>
      </c>
      <c r="G24" s="17">
        <f t="shared" si="3"/>
        <v>1548.5448639181766</v>
      </c>
      <c r="H24" s="10">
        <f t="shared" si="4"/>
        <v>1548.5448639181766</v>
      </c>
      <c r="I24" s="10">
        <f t="shared" si="5"/>
        <v>2397991.1955673639</v>
      </c>
    </row>
    <row r="25" spans="2:11" ht="13.8" thickBot="1">
      <c r="B25" s="6">
        <f t="shared" si="1"/>
        <v>47</v>
      </c>
      <c r="C25" s="6">
        <f t="shared" si="0"/>
        <v>5</v>
      </c>
      <c r="D25" s="15">
        <v>0</v>
      </c>
      <c r="E25" s="10">
        <v>0</v>
      </c>
      <c r="F25" s="10">
        <f t="shared" si="2"/>
        <v>1560.6590537802597</v>
      </c>
      <c r="G25" s="17">
        <f t="shared" si="3"/>
        <v>1189.4300161929871</v>
      </c>
      <c r="H25" s="10">
        <f t="shared" si="4"/>
        <v>1189.4300161929871</v>
      </c>
      <c r="I25" s="10">
        <f t="shared" si="5"/>
        <v>1414743.7634208496</v>
      </c>
      <c r="J25" s="12" t="s">
        <v>33</v>
      </c>
    </row>
    <row r="26" spans="2:11" ht="13.8" thickBot="1">
      <c r="B26" s="6">
        <f t="shared" si="1"/>
        <v>48</v>
      </c>
      <c r="C26" s="6">
        <f t="shared" si="0"/>
        <v>1</v>
      </c>
      <c r="D26" s="15">
        <v>1949</v>
      </c>
      <c r="E26" s="10">
        <v>1453.4494695362232</v>
      </c>
      <c r="F26" s="10">
        <f t="shared" si="2"/>
        <v>1296.9256137802597</v>
      </c>
      <c r="G26" s="17">
        <f t="shared" si="3"/>
        <v>1739.1096658243544</v>
      </c>
      <c r="H26" s="10">
        <f t="shared" si="4"/>
        <v>209.89033417564565</v>
      </c>
      <c r="I26" s="10">
        <f t="shared" si="5"/>
        <v>44053.952380364201</v>
      </c>
      <c r="J26" s="13" t="s">
        <v>34</v>
      </c>
      <c r="K26" s="20">
        <f>AVERAGE(I11:I70)</f>
        <v>200507.17461197457</v>
      </c>
    </row>
    <row r="27" spans="2:11">
      <c r="B27" s="6">
        <f t="shared" si="1"/>
        <v>48</v>
      </c>
      <c r="C27" s="6">
        <f t="shared" si="0"/>
        <v>2</v>
      </c>
      <c r="D27" s="15">
        <v>1507</v>
      </c>
      <c r="E27" s="10">
        <v>1332.0117122943166</v>
      </c>
      <c r="F27" s="10">
        <f t="shared" si="2"/>
        <v>1192.0744103852915</v>
      </c>
      <c r="G27" s="17">
        <f t="shared" si="3"/>
        <v>1348.6789341786925</v>
      </c>
      <c r="H27" s="10">
        <f t="shared" si="4"/>
        <v>158.32106582130746</v>
      </c>
      <c r="I27" s="10">
        <f t="shared" si="5"/>
        <v>25065.559882794769</v>
      </c>
    </row>
    <row r="28" spans="2:11">
      <c r="B28" s="6">
        <f t="shared" si="1"/>
        <v>48</v>
      </c>
      <c r="C28" s="6">
        <f t="shared" si="0"/>
        <v>3</v>
      </c>
      <c r="D28" s="15">
        <v>989</v>
      </c>
      <c r="E28" s="10">
        <v>1079.7629360078104</v>
      </c>
      <c r="F28" s="10">
        <f t="shared" si="2"/>
        <v>959.08284611138174</v>
      </c>
      <c r="G28" s="17">
        <f t="shared" si="3"/>
        <v>878.46406203860977</v>
      </c>
      <c r="H28" s="10">
        <f t="shared" si="4"/>
        <v>110.53593796139023</v>
      </c>
      <c r="I28" s="10">
        <f t="shared" si="5"/>
        <v>12218.193581004311</v>
      </c>
    </row>
    <row r="29" spans="2:11">
      <c r="B29" s="6">
        <f t="shared" si="1"/>
        <v>48</v>
      </c>
      <c r="C29" s="6">
        <f t="shared" si="0"/>
        <v>4</v>
      </c>
      <c r="D29" s="15">
        <v>990</v>
      </c>
      <c r="E29" s="10">
        <v>1165.2463879054637</v>
      </c>
      <c r="F29" s="10">
        <f t="shared" si="2"/>
        <v>773.04482356767005</v>
      </c>
      <c r="G29" s="17">
        <f t="shared" si="3"/>
        <v>656.78330632515394</v>
      </c>
      <c r="H29" s="10">
        <f t="shared" si="4"/>
        <v>333.21669367484606</v>
      </c>
      <c r="I29" s="10">
        <f t="shared" si="5"/>
        <v>111033.36494359619</v>
      </c>
    </row>
    <row r="30" spans="2:11">
      <c r="B30" s="6">
        <f t="shared" si="1"/>
        <v>48</v>
      </c>
      <c r="C30" s="6">
        <f t="shared" si="0"/>
        <v>5</v>
      </c>
      <c r="D30" s="15">
        <v>1084</v>
      </c>
      <c r="E30" s="10">
        <v>1422.3236266666665</v>
      </c>
      <c r="F30" s="10">
        <f t="shared" si="2"/>
        <v>1006.0941011487628</v>
      </c>
      <c r="G30" s="17">
        <f t="shared" si="3"/>
        <v>766.77767647099029</v>
      </c>
      <c r="H30" s="10">
        <f t="shared" si="4"/>
        <v>317.22232352900971</v>
      </c>
      <c r="I30" s="10">
        <f t="shared" si="5"/>
        <v>100630.00254514371</v>
      </c>
    </row>
    <row r="31" spans="2:11">
      <c r="B31" s="6">
        <f t="shared" si="1"/>
        <v>49</v>
      </c>
      <c r="C31" s="6">
        <f t="shared" si="0"/>
        <v>1</v>
      </c>
      <c r="D31" s="15">
        <v>1260</v>
      </c>
      <c r="E31" s="10">
        <v>939.63382843285854</v>
      </c>
      <c r="F31" s="10">
        <f t="shared" si="2"/>
        <v>1290.558826482096</v>
      </c>
      <c r="G31" s="17">
        <f t="shared" si="3"/>
        <v>1730.572135828158</v>
      </c>
      <c r="H31" s="10">
        <f t="shared" si="4"/>
        <v>470.57213582815803</v>
      </c>
      <c r="I31" s="10">
        <f t="shared" si="5"/>
        <v>221438.13501787442</v>
      </c>
    </row>
    <row r="32" spans="2:11">
      <c r="B32" s="6">
        <f t="shared" si="1"/>
        <v>49</v>
      </c>
      <c r="C32" s="6">
        <f t="shared" si="0"/>
        <v>2</v>
      </c>
      <c r="D32" s="15">
        <v>1134</v>
      </c>
      <c r="E32" s="10">
        <v>1002.3233455486098</v>
      </c>
      <c r="F32" s="10">
        <f t="shared" si="2"/>
        <v>1187.795698261423</v>
      </c>
      <c r="G32" s="17">
        <f t="shared" si="3"/>
        <v>1343.8381215107895</v>
      </c>
      <c r="H32" s="10">
        <f t="shared" si="4"/>
        <v>209.83812151078951</v>
      </c>
      <c r="I32" s="10">
        <f t="shared" si="5"/>
        <v>44032.037239176861</v>
      </c>
    </row>
    <row r="33" spans="2:9">
      <c r="B33" s="6">
        <f t="shared" si="1"/>
        <v>49</v>
      </c>
      <c r="C33" s="6">
        <f t="shared" si="0"/>
        <v>3</v>
      </c>
      <c r="D33" s="15">
        <v>941</v>
      </c>
      <c r="E33" s="10">
        <v>1027.3578592349338</v>
      </c>
      <c r="F33" s="10">
        <f t="shared" si="2"/>
        <v>1121.8580249122817</v>
      </c>
      <c r="G33" s="17">
        <f t="shared" si="3"/>
        <v>1027.5566512223947</v>
      </c>
      <c r="H33" s="10">
        <f t="shared" si="4"/>
        <v>86.556651222394748</v>
      </c>
      <c r="I33" s="10">
        <f t="shared" si="5"/>
        <v>7492.0538708352906</v>
      </c>
    </row>
    <row r="34" spans="2:9">
      <c r="B34" s="6">
        <f t="shared" si="1"/>
        <v>49</v>
      </c>
      <c r="C34" s="6">
        <f t="shared" si="0"/>
        <v>4</v>
      </c>
      <c r="D34" s="15">
        <v>847</v>
      </c>
      <c r="E34" s="10">
        <v>996.93302076356338</v>
      </c>
      <c r="F34" s="10">
        <f t="shared" si="2"/>
        <v>1111.3770095577065</v>
      </c>
      <c r="G34" s="17">
        <f t="shared" si="3"/>
        <v>944.23226785526299</v>
      </c>
      <c r="H34" s="10">
        <f t="shared" si="4"/>
        <v>97.23226785526299</v>
      </c>
      <c r="I34" s="10">
        <f t="shared" si="5"/>
        <v>9454.1139122776076</v>
      </c>
    </row>
    <row r="35" spans="2:9">
      <c r="B35" s="6">
        <f t="shared" si="1"/>
        <v>49</v>
      </c>
      <c r="C35" s="6">
        <f t="shared" si="0"/>
        <v>5</v>
      </c>
      <c r="D35" s="15">
        <v>714</v>
      </c>
      <c r="E35" s="10">
        <v>936.84415999999999</v>
      </c>
      <c r="F35" s="10">
        <f t="shared" si="2"/>
        <v>1077.7143361293263</v>
      </c>
      <c r="G35" s="17">
        <f t="shared" si="3"/>
        <v>821.36183246991584</v>
      </c>
      <c r="H35" s="10">
        <f t="shared" si="4"/>
        <v>107.36183246991584</v>
      </c>
      <c r="I35" s="10">
        <f t="shared" si="5"/>
        <v>11526.563071298275</v>
      </c>
    </row>
    <row r="36" spans="2:9">
      <c r="B36" s="6">
        <f t="shared" si="1"/>
        <v>50</v>
      </c>
      <c r="C36" s="6">
        <f t="shared" si="0"/>
        <v>1</v>
      </c>
      <c r="D36" s="15">
        <v>1002</v>
      </c>
      <c r="E36" s="10">
        <v>747.23261594422559</v>
      </c>
      <c r="F36" s="10">
        <f t="shared" si="2"/>
        <v>980.61844279599313</v>
      </c>
      <c r="G36" s="17">
        <f t="shared" si="3"/>
        <v>1314.9582321697346</v>
      </c>
      <c r="H36" s="10">
        <f t="shared" si="4"/>
        <v>312.95823216973463</v>
      </c>
      <c r="I36" s="10">
        <f t="shared" si="5"/>
        <v>97942.855082805516</v>
      </c>
    </row>
    <row r="37" spans="2:9">
      <c r="B37" s="6">
        <f t="shared" si="1"/>
        <v>50</v>
      </c>
      <c r="C37" s="6">
        <f t="shared" si="0"/>
        <v>2</v>
      </c>
      <c r="D37" s="15">
        <v>847</v>
      </c>
      <c r="E37" s="10">
        <v>748.6489185887765</v>
      </c>
      <c r="F37" s="10">
        <f t="shared" si="2"/>
        <v>942.13820029826661</v>
      </c>
      <c r="G37" s="17">
        <f t="shared" si="3"/>
        <v>1065.9082459597573</v>
      </c>
      <c r="H37" s="10">
        <f t="shared" si="4"/>
        <v>218.90824595975732</v>
      </c>
      <c r="I37" s="10">
        <f t="shared" si="5"/>
        <v>47920.820149177605</v>
      </c>
    </row>
    <row r="38" spans="2:9">
      <c r="B38" s="6">
        <f t="shared" si="1"/>
        <v>50</v>
      </c>
      <c r="C38" s="6">
        <f t="shared" ref="C38:C69" si="6">IF(TypeOfSeasonality="Quarterly",INDEX($J$9:$J$12,MOD(ROW(B38)+2,4)+1,1),IF(TypeOfSeasonality="Monthly",INDEX($J$9:$J$20,MOD(ROW(B38)-6,12)+1,1),INDEX($J$9:$J$13,MOD(ROW(B38)-1,5)+1,1)))</f>
        <v>3</v>
      </c>
      <c r="D38" s="15">
        <v>922</v>
      </c>
      <c r="E38" s="10">
        <v>1006.6141830123369</v>
      </c>
      <c r="F38" s="10">
        <f t="shared" si="2"/>
        <v>891.40331490629978</v>
      </c>
      <c r="G38" s="17">
        <f t="shared" si="3"/>
        <v>816.47355085353058</v>
      </c>
      <c r="H38" s="10">
        <f t="shared" si="4"/>
        <v>105.52644914646942</v>
      </c>
      <c r="I38" s="10">
        <f t="shared" si="5"/>
        <v>11135.831469462397</v>
      </c>
    </row>
    <row r="39" spans="2:9">
      <c r="B39" s="6">
        <f t="shared" si="1"/>
        <v>50</v>
      </c>
      <c r="C39" s="6">
        <f t="shared" si="6"/>
        <v>4</v>
      </c>
      <c r="D39" s="15">
        <v>842</v>
      </c>
      <c r="E39" s="10">
        <v>991.04793799636411</v>
      </c>
      <c r="F39" s="10">
        <f t="shared" si="2"/>
        <v>887.25457966178055</v>
      </c>
      <c r="G39" s="17">
        <f t="shared" si="3"/>
        <v>753.81656873792929</v>
      </c>
      <c r="H39" s="10">
        <f t="shared" si="4"/>
        <v>88.183431262070712</v>
      </c>
      <c r="I39" s="10">
        <f t="shared" si="5"/>
        <v>7776.3175491523498</v>
      </c>
    </row>
    <row r="40" spans="2:9">
      <c r="B40" s="6">
        <f t="shared" si="1"/>
        <v>50</v>
      </c>
      <c r="C40" s="6">
        <f t="shared" si="6"/>
        <v>5</v>
      </c>
      <c r="D40" s="15">
        <v>784</v>
      </c>
      <c r="E40" s="10">
        <v>1028.6916266666667</v>
      </c>
      <c r="F40" s="10">
        <f t="shared" si="2"/>
        <v>886.07756310834066</v>
      </c>
      <c r="G40" s="17">
        <f t="shared" si="3"/>
        <v>675.30909309330082</v>
      </c>
      <c r="H40" s="10">
        <f t="shared" si="4"/>
        <v>108.69090690669918</v>
      </c>
      <c r="I40" s="10">
        <f t="shared" si="5"/>
        <v>11813.713244200748</v>
      </c>
    </row>
    <row r="41" spans="2:9">
      <c r="B41" s="6">
        <f t="shared" si="1"/>
        <v>51</v>
      </c>
      <c r="C41" s="6">
        <f t="shared" si="6"/>
        <v>1</v>
      </c>
      <c r="D41" s="15">
        <v>823</v>
      </c>
      <c r="E41" s="10">
        <v>613.74495301606555</v>
      </c>
      <c r="F41" s="10">
        <f t="shared" si="2"/>
        <v>904.44705644167402</v>
      </c>
      <c r="G41" s="17">
        <f t="shared" si="3"/>
        <v>1212.8163723278931</v>
      </c>
      <c r="H41" s="10">
        <f t="shared" si="4"/>
        <v>389.81637232789308</v>
      </c>
      <c r="I41" s="10">
        <f t="shared" si="5"/>
        <v>151956.80413487856</v>
      </c>
    </row>
    <row r="42" spans="2:9">
      <c r="B42" s="6">
        <f t="shared" si="1"/>
        <v>51</v>
      </c>
      <c r="C42" s="6">
        <f t="shared" si="6"/>
        <v>2</v>
      </c>
      <c r="D42" s="15">
        <v>0</v>
      </c>
      <c r="E42" s="10">
        <v>0</v>
      </c>
      <c r="F42" s="10">
        <f t="shared" si="2"/>
        <v>877.74952385604195</v>
      </c>
      <c r="G42" s="17">
        <f t="shared" si="3"/>
        <v>993.06073681038401</v>
      </c>
      <c r="H42" s="10">
        <f t="shared" si="4"/>
        <v>993.06073681038401</v>
      </c>
      <c r="I42" s="10">
        <f t="shared" si="5"/>
        <v>986169.62699438282</v>
      </c>
    </row>
    <row r="43" spans="2:9">
      <c r="B43" s="6">
        <f t="shared" si="1"/>
        <v>51</v>
      </c>
      <c r="C43" s="6">
        <f t="shared" si="6"/>
        <v>3</v>
      </c>
      <c r="D43" s="15">
        <v>0</v>
      </c>
      <c r="E43" s="10">
        <v>0</v>
      </c>
      <c r="F43" s="10">
        <f t="shared" si="2"/>
        <v>728.01974013828669</v>
      </c>
      <c r="G43" s="17">
        <f t="shared" si="3"/>
        <v>666.82370637656095</v>
      </c>
      <c r="H43" s="10">
        <f t="shared" si="4"/>
        <v>666.82370637656095</v>
      </c>
      <c r="I43" s="10">
        <f t="shared" si="5"/>
        <v>444653.85538577399</v>
      </c>
    </row>
    <row r="44" spans="2:9">
      <c r="B44" s="6">
        <f t="shared" si="1"/>
        <v>51</v>
      </c>
      <c r="C44" s="6">
        <f t="shared" si="6"/>
        <v>4</v>
      </c>
      <c r="D44" s="15">
        <v>401</v>
      </c>
      <c r="E44" s="10">
        <v>471.98363792938477</v>
      </c>
      <c r="F44" s="10">
        <f t="shared" si="2"/>
        <v>526.69690353581927</v>
      </c>
      <c r="G44" s="17">
        <f t="shared" si="3"/>
        <v>447.4847035893705</v>
      </c>
      <c r="H44" s="10">
        <f t="shared" si="4"/>
        <v>46.484703589370497</v>
      </c>
      <c r="I44" s="10">
        <f t="shared" si="5"/>
        <v>2160.8276677916342</v>
      </c>
    </row>
    <row r="45" spans="2:9">
      <c r="B45" s="6">
        <f t="shared" si="1"/>
        <v>51</v>
      </c>
      <c r="C45" s="6">
        <f t="shared" si="6"/>
        <v>5</v>
      </c>
      <c r="D45" s="15">
        <v>429</v>
      </c>
      <c r="E45" s="10">
        <v>562.89375999999993</v>
      </c>
      <c r="F45" s="10">
        <f t="shared" si="2"/>
        <v>422.88404352242344</v>
      </c>
      <c r="G45" s="17">
        <f t="shared" si="3"/>
        <v>322.29395236344362</v>
      </c>
      <c r="H45" s="10">
        <f t="shared" si="4"/>
        <v>106.70604763655638</v>
      </c>
      <c r="I45" s="10">
        <f t="shared" si="5"/>
        <v>11386.180602215039</v>
      </c>
    </row>
    <row r="46" spans="2:9">
      <c r="B46" s="6" t="s">
        <v>40</v>
      </c>
      <c r="C46" s="6">
        <f t="shared" si="6"/>
        <v>1</v>
      </c>
      <c r="D46" s="15">
        <v>1209</v>
      </c>
      <c r="E46" s="10">
        <v>901.601030615338</v>
      </c>
      <c r="F46" s="10">
        <f t="shared" si="2"/>
        <v>329.72447018909008</v>
      </c>
      <c r="G46" s="17">
        <f t="shared" si="3"/>
        <v>442.14333271840019</v>
      </c>
      <c r="H46" s="10">
        <f t="shared" si="4"/>
        <v>766.85666728159981</v>
      </c>
      <c r="I46" s="10">
        <f t="shared" si="5"/>
        <v>588069.14815424231</v>
      </c>
    </row>
    <row r="47" spans="2:9">
      <c r="B47" s="6" t="s">
        <v>40</v>
      </c>
      <c r="C47" s="6">
        <f t="shared" si="6"/>
        <v>2</v>
      </c>
      <c r="D47" s="15">
        <v>830</v>
      </c>
      <c r="E47" s="10">
        <v>733.62290723575495</v>
      </c>
      <c r="F47" s="10">
        <f t="shared" si="2"/>
        <v>387.29568570894452</v>
      </c>
      <c r="G47" s="17">
        <f t="shared" si="3"/>
        <v>438.17527501921631</v>
      </c>
      <c r="H47" s="10">
        <f t="shared" si="4"/>
        <v>391.82472498078369</v>
      </c>
      <c r="I47" s="10">
        <f t="shared" si="5"/>
        <v>153526.61510626678</v>
      </c>
    </row>
    <row r="48" spans="2:9">
      <c r="B48" s="6" t="s">
        <v>40</v>
      </c>
      <c r="C48" s="6">
        <f t="shared" si="6"/>
        <v>3</v>
      </c>
      <c r="D48" s="15">
        <v>0</v>
      </c>
      <c r="E48" s="10">
        <v>0</v>
      </c>
      <c r="F48" s="10">
        <f t="shared" si="2"/>
        <v>534.02026715609554</v>
      </c>
      <c r="G48" s="17">
        <f t="shared" si="3"/>
        <v>489.13148118427188</v>
      </c>
      <c r="H48" s="10">
        <f t="shared" si="4"/>
        <v>489.13148118427188</v>
      </c>
      <c r="I48" s="10">
        <f t="shared" si="5"/>
        <v>239249.6058855197</v>
      </c>
    </row>
    <row r="49" spans="2:9">
      <c r="B49" s="6" t="s">
        <v>40</v>
      </c>
      <c r="C49" s="6">
        <f t="shared" si="6"/>
        <v>4</v>
      </c>
      <c r="D49" s="15">
        <v>1082</v>
      </c>
      <c r="E49" s="10">
        <v>1273.531910821931</v>
      </c>
      <c r="F49" s="10">
        <f t="shared" si="2"/>
        <v>534.02026715609554</v>
      </c>
      <c r="G49" s="17">
        <f t="shared" si="3"/>
        <v>453.70667523358702</v>
      </c>
      <c r="H49" s="10">
        <f t="shared" si="4"/>
        <v>628.29332476641298</v>
      </c>
      <c r="I49" s="10">
        <f t="shared" si="5"/>
        <v>394752.50194603327</v>
      </c>
    </row>
    <row r="50" spans="2:9">
      <c r="B50" s="6" t="s">
        <v>40</v>
      </c>
      <c r="C50" s="6">
        <f t="shared" si="6"/>
        <v>5</v>
      </c>
      <c r="D50" s="15">
        <v>841</v>
      </c>
      <c r="E50" s="10">
        <v>1103.4817066666667</v>
      </c>
      <c r="F50" s="10">
        <f t="shared" si="2"/>
        <v>694.3299217346048</v>
      </c>
      <c r="G50" s="17">
        <f t="shared" si="3"/>
        <v>529.17185726867081</v>
      </c>
      <c r="H50" s="10">
        <f t="shared" si="4"/>
        <v>311.82814273132919</v>
      </c>
      <c r="I50" s="10">
        <f t="shared" si="5"/>
        <v>97236.790599270214</v>
      </c>
    </row>
    <row r="51" spans="2:9">
      <c r="B51" s="6">
        <f>IF(TypeOfSeasonality="Quarterly",TRUNC((ROW(B51)-2)/4),IF(TypeOfSeasonality="Monthly",TRUNC((ROW(B51)+6)/12),-8+TRUNC((ROW(B51)-1)/5)))</f>
        <v>2</v>
      </c>
      <c r="C51" s="6">
        <f t="shared" si="6"/>
        <v>1</v>
      </c>
      <c r="D51" s="15">
        <v>1362</v>
      </c>
      <c r="E51" s="10">
        <v>1015.6994240678995</v>
      </c>
      <c r="F51" s="10">
        <f t="shared" si="2"/>
        <v>802.44751106793808</v>
      </c>
      <c r="G51" s="17">
        <f t="shared" si="3"/>
        <v>1076.0402971356507</v>
      </c>
      <c r="H51" s="10">
        <f t="shared" si="4"/>
        <v>285.95970286434931</v>
      </c>
      <c r="I51" s="10">
        <f t="shared" si="5"/>
        <v>81772.951662266947</v>
      </c>
    </row>
    <row r="52" spans="2:9">
      <c r="B52" s="6">
        <f t="shared" ref="B52:B70" si="7">IF(TypeOfSeasonality="Quarterly",TRUNC((ROW(B52)-2)/4),IF(TypeOfSeasonality="Monthly",TRUNC((ROW(B52)+6)/12),-8+TRUNC((ROW(B52)-1)/5)))</f>
        <v>2</v>
      </c>
      <c r="C52" s="6">
        <f t="shared" si="6"/>
        <v>2</v>
      </c>
      <c r="D52" s="15">
        <v>1174</v>
      </c>
      <c r="E52" s="10">
        <v>1037.6786663792486</v>
      </c>
      <c r="F52" s="10">
        <f t="shared" si="2"/>
        <v>825.26718975845051</v>
      </c>
      <c r="G52" s="17">
        <f t="shared" si="3"/>
        <v>933.68372326382848</v>
      </c>
      <c r="H52" s="10">
        <f t="shared" si="4"/>
        <v>240.31627673617152</v>
      </c>
      <c r="I52" s="10">
        <f t="shared" si="5"/>
        <v>57751.912864336169</v>
      </c>
    </row>
    <row r="53" spans="2:9">
      <c r="B53" s="6">
        <f t="shared" si="7"/>
        <v>2</v>
      </c>
      <c r="C53" s="6">
        <f t="shared" si="6"/>
        <v>3</v>
      </c>
      <c r="D53" s="15">
        <v>967</v>
      </c>
      <c r="E53" s="10">
        <v>1055.7439424869087</v>
      </c>
      <c r="F53" s="10">
        <f t="shared" si="2"/>
        <v>886.078341587149</v>
      </c>
      <c r="G53" s="17">
        <f t="shared" si="3"/>
        <v>811.59618524204598</v>
      </c>
      <c r="H53" s="10">
        <f t="shared" si="4"/>
        <v>155.40381475795402</v>
      </c>
      <c r="I53" s="10">
        <f t="shared" si="5"/>
        <v>24150.345641324489</v>
      </c>
    </row>
    <row r="54" spans="2:9">
      <c r="B54" s="6">
        <f t="shared" si="7"/>
        <v>2</v>
      </c>
      <c r="C54" s="6">
        <f t="shared" si="6"/>
        <v>4</v>
      </c>
      <c r="D54" s="15">
        <v>930</v>
      </c>
      <c r="E54" s="10">
        <v>1094.6253946990719</v>
      </c>
      <c r="F54" s="10">
        <f t="shared" si="2"/>
        <v>1097.2271300845309</v>
      </c>
      <c r="G54" s="17">
        <f t="shared" si="3"/>
        <v>932.21044927350874</v>
      </c>
      <c r="H54" s="10">
        <f t="shared" si="4"/>
        <v>2.2104492735087433</v>
      </c>
      <c r="I54" s="10">
        <f t="shared" si="5"/>
        <v>4.8860859907553316</v>
      </c>
    </row>
    <row r="55" spans="2:9">
      <c r="B55" s="6">
        <f t="shared" si="7"/>
        <v>2</v>
      </c>
      <c r="C55" s="6">
        <f t="shared" si="6"/>
        <v>5</v>
      </c>
      <c r="D55" s="15">
        <v>853</v>
      </c>
      <c r="E55" s="10">
        <v>1119.2269866666666</v>
      </c>
      <c r="F55" s="10">
        <f t="shared" si="2"/>
        <v>1061.445826859959</v>
      </c>
      <c r="G55" s="17">
        <f t="shared" si="3"/>
        <v>808.96306209349768</v>
      </c>
      <c r="H55" s="10">
        <f t="shared" si="4"/>
        <v>44.036937906502317</v>
      </c>
      <c r="I55" s="10">
        <f t="shared" si="5"/>
        <v>1939.2519001811406</v>
      </c>
    </row>
    <row r="56" spans="2:9">
      <c r="B56" s="6">
        <f t="shared" si="7"/>
        <v>3</v>
      </c>
      <c r="C56" s="6">
        <f t="shared" si="6"/>
        <v>1</v>
      </c>
      <c r="D56" s="15">
        <v>924</v>
      </c>
      <c r="E56" s="10">
        <v>689.06480751742959</v>
      </c>
      <c r="F56" s="10">
        <f t="shared" si="2"/>
        <v>1064.5948828599589</v>
      </c>
      <c r="G56" s="17">
        <f t="shared" si="3"/>
        <v>1427.5662623181061</v>
      </c>
      <c r="H56" s="10">
        <f t="shared" si="4"/>
        <v>503.56626231810606</v>
      </c>
      <c r="I56" s="10">
        <f t="shared" si="5"/>
        <v>253578.98054502759</v>
      </c>
    </row>
    <row r="57" spans="2:9">
      <c r="B57" s="6">
        <f t="shared" si="7"/>
        <v>3</v>
      </c>
      <c r="C57" s="6">
        <f t="shared" si="6"/>
        <v>2</v>
      </c>
      <c r="D57" s="15">
        <v>954</v>
      </c>
      <c r="E57" s="10">
        <v>843.22440181073523</v>
      </c>
      <c r="F57" s="10">
        <f t="shared" si="2"/>
        <v>999.26795954986505</v>
      </c>
      <c r="G57" s="17">
        <f t="shared" si="3"/>
        <v>1130.5432235635697</v>
      </c>
      <c r="H57" s="10">
        <f t="shared" si="4"/>
        <v>176.54322356356965</v>
      </c>
      <c r="I57" s="10">
        <f t="shared" si="5"/>
        <v>31167.509786216535</v>
      </c>
    </row>
    <row r="58" spans="2:9">
      <c r="B58" s="6">
        <f t="shared" si="7"/>
        <v>3</v>
      </c>
      <c r="C58" s="6">
        <f t="shared" si="6"/>
        <v>3</v>
      </c>
      <c r="D58" s="15">
        <v>1346</v>
      </c>
      <c r="E58" s="10">
        <v>1469.5256945060796</v>
      </c>
      <c r="F58" s="10">
        <f t="shared" si="2"/>
        <v>960.37710663616235</v>
      </c>
      <c r="G58" s="17">
        <f t="shared" si="3"/>
        <v>879.64952934473956</v>
      </c>
      <c r="H58" s="10">
        <f t="shared" si="4"/>
        <v>466.35047065526044</v>
      </c>
      <c r="I58" s="10">
        <f t="shared" si="5"/>
        <v>217482.76148038293</v>
      </c>
    </row>
    <row r="59" spans="2:9">
      <c r="B59" s="6">
        <f t="shared" si="7"/>
        <v>3</v>
      </c>
      <c r="C59" s="6">
        <f t="shared" si="6"/>
        <v>4</v>
      </c>
      <c r="D59" s="15">
        <v>904</v>
      </c>
      <c r="E59" s="10">
        <v>1064.0229643096354</v>
      </c>
      <c r="F59" s="10">
        <f t="shared" si="2"/>
        <v>1043.1334570399965</v>
      </c>
      <c r="G59" s="17">
        <f t="shared" si="3"/>
        <v>886.25215507072619</v>
      </c>
      <c r="H59" s="10">
        <f t="shared" si="4"/>
        <v>17.747844929273811</v>
      </c>
      <c r="I59" s="10">
        <f t="shared" si="5"/>
        <v>314.98599963355014</v>
      </c>
    </row>
    <row r="60" spans="2:9">
      <c r="B60" s="6">
        <f t="shared" si="7"/>
        <v>3</v>
      </c>
      <c r="C60" s="6">
        <f t="shared" si="6"/>
        <v>5</v>
      </c>
      <c r="D60" s="15">
        <v>758</v>
      </c>
      <c r="E60" s="10">
        <v>994.57685333333336</v>
      </c>
      <c r="F60" s="10">
        <f t="shared" si="2"/>
        <v>1037.0129709621092</v>
      </c>
      <c r="G60" s="17">
        <f t="shared" si="3"/>
        <v>790.34197242254891</v>
      </c>
      <c r="H60" s="10">
        <f t="shared" si="4"/>
        <v>32.341972422548906</v>
      </c>
      <c r="I60" s="10">
        <f t="shared" si="5"/>
        <v>1046.0031801809139</v>
      </c>
    </row>
    <row r="61" spans="2:9">
      <c r="B61" s="6">
        <f t="shared" si="7"/>
        <v>4</v>
      </c>
      <c r="C61" s="6">
        <f t="shared" si="6"/>
        <v>1</v>
      </c>
      <c r="D61" s="15">
        <v>886</v>
      </c>
      <c r="E61" s="10">
        <v>660.72664443770839</v>
      </c>
      <c r="F61" s="10">
        <f t="shared" si="2"/>
        <v>1012.0829442954425</v>
      </c>
      <c r="G61" s="17">
        <f t="shared" si="3"/>
        <v>1357.150489078394</v>
      </c>
      <c r="H61" s="10">
        <f t="shared" si="4"/>
        <v>471.150489078394</v>
      </c>
      <c r="I61" s="10">
        <f t="shared" si="5"/>
        <v>221982.78335880986</v>
      </c>
    </row>
    <row r="62" spans="2:9">
      <c r="B62" s="6">
        <f t="shared" si="7"/>
        <v>4</v>
      </c>
      <c r="C62" s="6">
        <f t="shared" si="6"/>
        <v>2</v>
      </c>
      <c r="D62" s="15">
        <v>878</v>
      </c>
      <c r="E62" s="10">
        <v>776.04929223252157</v>
      </c>
      <c r="F62" s="10">
        <f t="shared" si="2"/>
        <v>1006.4153116794984</v>
      </c>
      <c r="G62" s="17">
        <f t="shared" si="3"/>
        <v>1138.629533586178</v>
      </c>
      <c r="H62" s="10">
        <f t="shared" si="4"/>
        <v>260.62953358617801</v>
      </c>
      <c r="I62" s="10">
        <f t="shared" si="5"/>
        <v>67927.753777348698</v>
      </c>
    </row>
    <row r="63" spans="2:9">
      <c r="B63" s="6">
        <f t="shared" si="7"/>
        <v>4</v>
      </c>
      <c r="C63" s="6">
        <f t="shared" si="6"/>
        <v>3</v>
      </c>
      <c r="D63" s="15">
        <v>802</v>
      </c>
      <c r="E63" s="10">
        <v>875.60149108014559</v>
      </c>
      <c r="F63" s="10">
        <f t="shared" si="2"/>
        <v>992.98028976385581</v>
      </c>
      <c r="G63" s="17">
        <f t="shared" si="3"/>
        <v>909.51214736764189</v>
      </c>
      <c r="H63" s="10">
        <f t="shared" si="4"/>
        <v>107.51214736764189</v>
      </c>
      <c r="I63" s="10">
        <f t="shared" si="5"/>
        <v>11558.861831601547</v>
      </c>
    </row>
    <row r="64" spans="2:9">
      <c r="B64" s="6">
        <f t="shared" si="7"/>
        <v>4</v>
      </c>
      <c r="C64" s="6">
        <f t="shared" si="6"/>
        <v>4</v>
      </c>
      <c r="D64" s="15">
        <v>945</v>
      </c>
      <c r="E64" s="10">
        <v>1112.2806430006699</v>
      </c>
      <c r="F64" s="10">
        <f t="shared" si="2"/>
        <v>874.19544907866896</v>
      </c>
      <c r="G64" s="17">
        <f t="shared" si="3"/>
        <v>742.72145665565142</v>
      </c>
      <c r="H64" s="10">
        <f t="shared" si="4"/>
        <v>202.27854334434858</v>
      </c>
      <c r="I64" s="10">
        <f t="shared" si="5"/>
        <v>40916.609097511508</v>
      </c>
    </row>
    <row r="65" spans="2:9">
      <c r="B65" s="6">
        <f t="shared" si="7"/>
        <v>4</v>
      </c>
      <c r="C65" s="6">
        <f t="shared" si="6"/>
        <v>5</v>
      </c>
      <c r="D65" s="15">
        <v>610</v>
      </c>
      <c r="E65" s="10">
        <v>800.3850666666666</v>
      </c>
      <c r="F65" s="10">
        <f t="shared" si="2"/>
        <v>883.84698481687576</v>
      </c>
      <c r="G65" s="17">
        <f t="shared" si="3"/>
        <v>673.6090954116097</v>
      </c>
      <c r="H65" s="10">
        <f t="shared" si="4"/>
        <v>63.609095411609701</v>
      </c>
      <c r="I65" s="10">
        <f t="shared" si="5"/>
        <v>4046.1170190832663</v>
      </c>
    </row>
    <row r="66" spans="2:9">
      <c r="B66" s="6">
        <f t="shared" si="7"/>
        <v>5</v>
      </c>
      <c r="C66" s="6">
        <f t="shared" si="6"/>
        <v>1</v>
      </c>
      <c r="D66" s="15">
        <v>910</v>
      </c>
      <c r="E66" s="10">
        <v>678.62443164595334</v>
      </c>
      <c r="F66" s="10">
        <f t="shared" si="2"/>
        <v>845.00862748354234</v>
      </c>
      <c r="G66" s="17">
        <f t="shared" si="3"/>
        <v>1133.1125364068798</v>
      </c>
      <c r="H66" s="10">
        <f t="shared" si="4"/>
        <v>223.11253640687983</v>
      </c>
      <c r="I66" s="10">
        <f t="shared" si="5"/>
        <v>49779.203901911278</v>
      </c>
    </row>
    <row r="67" spans="2:9">
      <c r="B67" s="6">
        <f t="shared" si="7"/>
        <v>5</v>
      </c>
      <c r="C67" s="6">
        <f t="shared" si="6"/>
        <v>2</v>
      </c>
      <c r="D67" s="15">
        <v>754</v>
      </c>
      <c r="E67" s="10">
        <v>666.44779765754129</v>
      </c>
      <c r="F67" s="10">
        <f t="shared" si="2"/>
        <v>848.58818492519129</v>
      </c>
      <c r="G67" s="17">
        <f t="shared" si="3"/>
        <v>960.06843098966624</v>
      </c>
      <c r="H67" s="10">
        <f t="shared" si="4"/>
        <v>206.06843098966624</v>
      </c>
      <c r="I67" s="10">
        <f t="shared" si="5"/>
        <v>42464.198250542839</v>
      </c>
    </row>
    <row r="68" spans="2:9">
      <c r="B68" s="6">
        <f t="shared" si="7"/>
        <v>5</v>
      </c>
      <c r="C68" s="6">
        <f t="shared" si="6"/>
        <v>3</v>
      </c>
      <c r="D68" s="15">
        <v>705</v>
      </c>
      <c r="E68" s="10">
        <v>769.69956510162422</v>
      </c>
      <c r="F68" s="10">
        <f t="shared" si="2"/>
        <v>826.66788601019539</v>
      </c>
      <c r="G68" s="17">
        <f t="shared" si="3"/>
        <v>757.17966601714261</v>
      </c>
      <c r="H68" s="10">
        <f t="shared" si="4"/>
        <v>52.179666017142608</v>
      </c>
      <c r="I68" s="10">
        <f t="shared" si="5"/>
        <v>2722.7175456605473</v>
      </c>
    </row>
    <row r="69" spans="2:9">
      <c r="B69" s="6">
        <f t="shared" si="7"/>
        <v>5</v>
      </c>
      <c r="C69" s="6">
        <f t="shared" si="6"/>
        <v>4</v>
      </c>
      <c r="D69" s="15">
        <v>729</v>
      </c>
      <c r="E69" s="10">
        <v>858.04506745765968</v>
      </c>
      <c r="F69" s="10">
        <f t="shared" si="2"/>
        <v>805.48750081449111</v>
      </c>
      <c r="G69" s="17">
        <f t="shared" si="3"/>
        <v>684.34679058712675</v>
      </c>
      <c r="H69" s="10">
        <f t="shared" si="4"/>
        <v>44.653209412873252</v>
      </c>
      <c r="I69" s="10">
        <f t="shared" si="5"/>
        <v>1993.9091108699124</v>
      </c>
    </row>
    <row r="70" spans="2:9">
      <c r="B70" s="6">
        <f t="shared" si="7"/>
        <v>5</v>
      </c>
      <c r="C70" s="6">
        <f t="shared" ref="C70" si="8">IF(TypeOfSeasonality="Quarterly",INDEX($J$9:$J$12,MOD(ROW(B70)+2,4)+1,1),IF(TypeOfSeasonality="Monthly",INDEX($J$9:$J$20,MOD(ROW(B70)-6,12)+1,1),INDEX($J$9:$J$13,MOD(ROW(B70)-1,5)+1,1)))</f>
        <v>5</v>
      </c>
      <c r="D70" s="15">
        <v>772</v>
      </c>
      <c r="E70" s="10">
        <v>1012.9463466666666</v>
      </c>
      <c r="F70" s="10">
        <f t="shared" si="2"/>
        <v>754.640385705889</v>
      </c>
      <c r="G70" s="17">
        <f t="shared" si="3"/>
        <v>575.1364617504845</v>
      </c>
      <c r="H70" s="10">
        <f t="shared" si="4"/>
        <v>196.8635382495155</v>
      </c>
      <c r="I70" s="10">
        <f t="shared" si="5"/>
        <v>38755.252692118454</v>
      </c>
    </row>
    <row r="74" spans="2:9">
      <c r="G74" s="10"/>
    </row>
  </sheetData>
  <conditionalFormatting sqref="E6:E70">
    <cfRule type="expression" dxfId="10" priority="2" stopIfTrue="1">
      <formula>NOT(ISNUMBER(D6))</formula>
    </cfRule>
  </conditionalFormatting>
  <conditionalFormatting sqref="F7:F70">
    <cfRule type="expression" dxfId="9" priority="1" stopIfTrue="1">
      <formula>NOT(ISNUMBER(D6))</formula>
    </cfRule>
  </conditionalFormatting>
  <conditionalFormatting sqref="K13">
    <cfRule type="expression" dxfId="8" priority="3" stopIfTrue="1">
      <formula>(TypeOfSeasonality="Quarterly")</formula>
    </cfRule>
  </conditionalFormatting>
  <conditionalFormatting sqref="K14 K18:K20">
    <cfRule type="expression" dxfId="7" priority="4" stopIfTrue="1">
      <formula>(TypeOfSeasonality&lt;&gt;"Monthly")</formula>
    </cfRule>
  </conditionalFormatting>
  <dataValidations count="2">
    <dataValidation type="whole" operator="greaterThanOrEqual" allowBlank="1" showInputMessage="1" showErrorMessage="1" error="The number of previous periods to consider must be an integer greater than or equal to 1." sqref="K17" xr:uid="{00000000-0002-0000-0400-000000000000}">
      <formula1>1</formula1>
    </dataValidation>
    <dataValidation type="list" allowBlank="1" showInputMessage="1" showErrorMessage="1" sqref="K6" xr:uid="{00000000-0002-0000-0400-000001000000}">
      <formula1>"Quarterly,Monthly,Daily"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4"/>
  <sheetViews>
    <sheetView topLeftCell="D15" workbookViewId="0">
      <selection activeCell="G7" sqref="G7"/>
    </sheetView>
  </sheetViews>
  <sheetFormatPr defaultColWidth="10.875" defaultRowHeight="13.2"/>
  <cols>
    <col min="1" max="1" width="2.875" style="6" customWidth="1"/>
    <col min="2" max="2" width="5.625" style="6" bestFit="1" customWidth="1"/>
    <col min="3" max="3" width="8.875" style="6" customWidth="1"/>
    <col min="4" max="4" width="8.625" style="6" customWidth="1"/>
    <col min="5" max="6" width="11.625" style="6" customWidth="1"/>
    <col min="7" max="7" width="10" style="6" customWidth="1"/>
    <col min="8" max="8" width="12.625" style="6" customWidth="1"/>
    <col min="9" max="9" width="12.25" style="6" customWidth="1"/>
    <col min="10" max="10" width="9.375" style="6" customWidth="1"/>
    <col min="11" max="11" width="20" style="6" customWidth="1"/>
    <col min="12" max="12" width="5.875" style="6" customWidth="1"/>
    <col min="13" max="13" width="26.875" style="6" bestFit="1" customWidth="1"/>
    <col min="14" max="14" width="8.125" style="6" bestFit="1" customWidth="1"/>
    <col min="15" max="16384" width="10.875" style="6"/>
  </cols>
  <sheetData>
    <row r="1" spans="1:14" ht="17.399999999999999">
      <c r="A1" s="7"/>
    </row>
    <row r="2" spans="1:14" ht="13.8" thickBot="1">
      <c r="F2" s="6" t="s">
        <v>65</v>
      </c>
    </row>
    <row r="3" spans="1:14" ht="13.8" thickBot="1">
      <c r="E3" s="5" t="s">
        <v>10</v>
      </c>
      <c r="F3" s="5" t="s">
        <v>10</v>
      </c>
      <c r="H3" s="5" t="s">
        <v>48</v>
      </c>
      <c r="I3" s="5" t="s">
        <v>49</v>
      </c>
      <c r="M3" s="8" t="s">
        <v>4</v>
      </c>
      <c r="N3" s="9" t="s">
        <v>5</v>
      </c>
    </row>
    <row r="4" spans="1:14">
      <c r="B4" s="5"/>
      <c r="C4" s="5"/>
      <c r="D4" s="5" t="s">
        <v>0</v>
      </c>
      <c r="E4" s="5" t="s">
        <v>11</v>
      </c>
      <c r="F4" s="5" t="s">
        <v>11</v>
      </c>
      <c r="G4" s="5" t="s">
        <v>12</v>
      </c>
      <c r="H4" s="5" t="s">
        <v>13</v>
      </c>
      <c r="I4" s="5" t="s">
        <v>13</v>
      </c>
      <c r="M4" s="1" t="s">
        <v>14</v>
      </c>
      <c r="N4" s="2" t="s">
        <v>15</v>
      </c>
    </row>
    <row r="5" spans="1:14" ht="13.8" thickBot="1">
      <c r="B5" s="5" t="str">
        <f>IF(TypeOfSeasonality="Daily","Week","Year")</f>
        <v>Week</v>
      </c>
      <c r="C5" s="5" t="str">
        <f>IF(TypeOfSeasonality="Quarterly","Quarter",IF(TypeOfSeasonality="Monthly","Month","Day"))</f>
        <v>Day</v>
      </c>
      <c r="D5" s="5" t="s">
        <v>1</v>
      </c>
      <c r="E5" s="5" t="s">
        <v>1</v>
      </c>
      <c r="F5" s="5" t="s">
        <v>16</v>
      </c>
      <c r="G5" s="5" t="s">
        <v>16</v>
      </c>
      <c r="H5" s="5" t="s">
        <v>17</v>
      </c>
      <c r="I5" s="5" t="s">
        <v>17</v>
      </c>
      <c r="K5" s="5" t="s">
        <v>2</v>
      </c>
      <c r="M5" s="1" t="s">
        <v>18</v>
      </c>
      <c r="N5" s="2" t="s">
        <v>19</v>
      </c>
    </row>
    <row r="6" spans="1:14">
      <c r="B6" s="6">
        <f>IF(TypeOfSeasonality="Quarterly",TRUNC((ROW(B6)-2)/4),IF(TypeOfSeasonality="Monthly",TRUNC((ROW(B6)+6)/12),43+TRUNC((ROW(B6)-1)/5)))</f>
        <v>44</v>
      </c>
      <c r="C6" s="6">
        <f t="shared" ref="C6:C37" si="0">IF(TypeOfSeasonality="Quarterly",INDEX($J$9:$J$12,MOD(ROW(B6)+2,4)+1,1),IF(TypeOfSeasonality="Monthly",INDEX($J$9:$J$20,MOD(ROW(B6)-6,12)+1,1),INDEX($J$9:$J$13,MOD(ROW(B6)-1,5)+1,1)))</f>
        <v>1</v>
      </c>
      <c r="D6" s="15">
        <v>1130</v>
      </c>
      <c r="E6" s="10">
        <v>842.6874810548652</v>
      </c>
      <c r="F6" s="10" t="s">
        <v>46</v>
      </c>
      <c r="G6" s="16"/>
      <c r="H6" s="10"/>
      <c r="K6" s="18" t="s">
        <v>9</v>
      </c>
      <c r="M6" s="1" t="s">
        <v>20</v>
      </c>
      <c r="N6" s="2" t="s">
        <v>21</v>
      </c>
    </row>
    <row r="7" spans="1:14">
      <c r="B7" s="6">
        <f t="shared" ref="B7:B45" si="1">IF(TypeOfSeasonality="Quarterly",TRUNC((ROW(B7)-2)/4),IF(TypeOfSeasonality="Monthly",TRUNC((ROW(B7)+6)/12),43+TRUNC((ROW(B7)-1)/5)))</f>
        <v>44</v>
      </c>
      <c r="C7" s="6">
        <f t="shared" si="0"/>
        <v>2</v>
      </c>
      <c r="D7" s="15">
        <v>851</v>
      </c>
      <c r="E7" s="10">
        <v>752.1844506718403</v>
      </c>
      <c r="F7" s="10">
        <f>E6</f>
        <v>842.6874810548652</v>
      </c>
      <c r="G7" s="17">
        <f>F7*VLOOKUP(C7,$J$9:$K$13,2)</f>
        <v>953.39254319490749</v>
      </c>
      <c r="H7" s="10">
        <f>ABS(D7-G7)</f>
        <v>102.39254319490749</v>
      </c>
      <c r="I7" s="10">
        <f>H7^2</f>
        <v>10484.232901920996</v>
      </c>
      <c r="M7" s="1" t="s">
        <v>22</v>
      </c>
      <c r="N7" s="2" t="s">
        <v>23</v>
      </c>
    </row>
    <row r="8" spans="1:14">
      <c r="B8" s="6">
        <f t="shared" si="1"/>
        <v>44</v>
      </c>
      <c r="C8" s="6">
        <f t="shared" si="0"/>
        <v>3</v>
      </c>
      <c r="D8" s="15">
        <v>859</v>
      </c>
      <c r="E8" s="10">
        <v>937.83251974793643</v>
      </c>
      <c r="F8" s="10">
        <f>$K$17*E7+(1-$K$17)*F7</f>
        <v>833.63717801656276</v>
      </c>
      <c r="G8" s="17">
        <f t="shared" ref="G8:G70" si="2">F8*VLOOKUP(C8,$J$9:$K$13,2)</f>
        <v>763.56313183583552</v>
      </c>
      <c r="H8" s="10">
        <f t="shared" ref="H8:H70" si="3">ABS(D8-G8)</f>
        <v>95.43686816416448</v>
      </c>
      <c r="I8" s="10">
        <f t="shared" ref="I8:I70" si="4">H8^2</f>
        <v>9108.1958049841123</v>
      </c>
      <c r="J8" s="5" t="str">
        <f>IF(TypeOfSeasonality="Quarterly","Quarter",IF(TypeOfSeasonality="Monthly","Month","Day"))</f>
        <v>Day</v>
      </c>
      <c r="K8" s="5" t="s">
        <v>3</v>
      </c>
      <c r="M8" s="1" t="s">
        <v>6</v>
      </c>
      <c r="N8" s="2" t="s">
        <v>24</v>
      </c>
    </row>
    <row r="9" spans="1:14">
      <c r="B9" s="6">
        <f t="shared" si="1"/>
        <v>44</v>
      </c>
      <c r="C9" s="6">
        <f t="shared" si="0"/>
        <v>4</v>
      </c>
      <c r="D9" s="15">
        <v>828</v>
      </c>
      <c r="E9" s="10">
        <v>974.56970624820599</v>
      </c>
      <c r="F9" s="10">
        <f t="shared" ref="F9:F70" si="5">$K$17*E8+(1-$K$17)*F8</f>
        <v>844.05671218970019</v>
      </c>
      <c r="G9" s="17">
        <f t="shared" si="2"/>
        <v>717.11541330741863</v>
      </c>
      <c r="H9" s="10">
        <f t="shared" si="3"/>
        <v>110.88458669258137</v>
      </c>
      <c r="I9" s="10">
        <f t="shared" si="4"/>
        <v>12295.391565984592</v>
      </c>
      <c r="J9" s="6">
        <v>1</v>
      </c>
      <c r="K9" s="19">
        <v>1.3409478904154133</v>
      </c>
      <c r="M9" s="1" t="s">
        <v>25</v>
      </c>
      <c r="N9" s="2" t="s">
        <v>26</v>
      </c>
    </row>
    <row r="10" spans="1:14">
      <c r="B10" s="6">
        <f t="shared" si="1"/>
        <v>44</v>
      </c>
      <c r="C10" s="6">
        <f t="shared" si="0"/>
        <v>5</v>
      </c>
      <c r="D10" s="15">
        <v>726</v>
      </c>
      <c r="E10" s="10">
        <v>952.58943999999997</v>
      </c>
      <c r="F10" s="10">
        <f t="shared" si="5"/>
        <v>857.10801159555081</v>
      </c>
      <c r="G10" s="17">
        <f t="shared" si="2"/>
        <v>653.23043725780747</v>
      </c>
      <c r="H10" s="10">
        <f t="shared" si="3"/>
        <v>72.769562742192534</v>
      </c>
      <c r="I10" s="10">
        <f t="shared" si="4"/>
        <v>5295.4092616898961</v>
      </c>
      <c r="J10" s="6">
        <v>2</v>
      </c>
      <c r="K10" s="19">
        <v>1.1313714332168114</v>
      </c>
      <c r="M10" s="1" t="s">
        <v>27</v>
      </c>
      <c r="N10" s="2" t="s">
        <v>28</v>
      </c>
    </row>
    <row r="11" spans="1:14">
      <c r="B11" s="6">
        <f t="shared" si="1"/>
        <v>45</v>
      </c>
      <c r="C11" s="6">
        <f t="shared" si="0"/>
        <v>1</v>
      </c>
      <c r="D11" s="15">
        <v>1085</v>
      </c>
      <c r="E11" s="10">
        <v>809.12913003940594</v>
      </c>
      <c r="F11" s="10">
        <f t="shared" si="5"/>
        <v>866.65615443599575</v>
      </c>
      <c r="G11" s="17">
        <f t="shared" si="2"/>
        <v>1162.1407420064832</v>
      </c>
      <c r="H11" s="10">
        <f t="shared" si="3"/>
        <v>77.140742006483151</v>
      </c>
      <c r="I11" s="10">
        <f t="shared" si="4"/>
        <v>5950.6940773107945</v>
      </c>
      <c r="J11" s="6">
        <v>3</v>
      </c>
      <c r="K11" s="19">
        <v>0.91594179335013415</v>
      </c>
      <c r="M11" s="1" t="s">
        <v>7</v>
      </c>
      <c r="N11" s="2" t="s">
        <v>29</v>
      </c>
    </row>
    <row r="12" spans="1:14" ht="13.8" thickBot="1">
      <c r="B12" s="6">
        <f t="shared" si="1"/>
        <v>45</v>
      </c>
      <c r="C12" s="6">
        <f t="shared" si="0"/>
        <v>2</v>
      </c>
      <c r="D12" s="15">
        <v>1042</v>
      </c>
      <c r="E12" s="10">
        <v>921.00610763814052</v>
      </c>
      <c r="F12" s="10">
        <f t="shared" si="5"/>
        <v>860.9034519963368</v>
      </c>
      <c r="G12" s="17">
        <f t="shared" si="2"/>
        <v>974.00157234639596</v>
      </c>
      <c r="H12" s="10">
        <f t="shared" si="3"/>
        <v>67.99842765360404</v>
      </c>
      <c r="I12" s="10">
        <f t="shared" si="4"/>
        <v>4623.7861633624225</v>
      </c>
      <c r="J12" s="6">
        <v>4</v>
      </c>
      <c r="K12" s="19">
        <v>0.84960572311194205</v>
      </c>
      <c r="M12" s="3" t="s">
        <v>8</v>
      </c>
      <c r="N12" s="4" t="s">
        <v>30</v>
      </c>
    </row>
    <row r="13" spans="1:14">
      <c r="B13" s="6">
        <f t="shared" si="1"/>
        <v>45</v>
      </c>
      <c r="C13" s="6">
        <f t="shared" si="0"/>
        <v>3</v>
      </c>
      <c r="D13" s="15">
        <v>892</v>
      </c>
      <c r="E13" s="10">
        <v>973.8610100292891</v>
      </c>
      <c r="F13" s="10">
        <f t="shared" si="5"/>
        <v>866.91371756051717</v>
      </c>
      <c r="G13" s="17">
        <f t="shared" si="2"/>
        <v>794.04250514221178</v>
      </c>
      <c r="H13" s="10">
        <f t="shared" si="3"/>
        <v>97.95749485778822</v>
      </c>
      <c r="I13" s="10">
        <f t="shared" si="4"/>
        <v>9595.6707988136059</v>
      </c>
      <c r="J13" s="6">
        <v>5</v>
      </c>
      <c r="K13" s="19">
        <v>0.76213315990569874</v>
      </c>
    </row>
    <row r="14" spans="1:14">
      <c r="B14" s="6">
        <f t="shared" si="1"/>
        <v>45</v>
      </c>
      <c r="C14" s="6">
        <f t="shared" si="0"/>
        <v>4</v>
      </c>
      <c r="D14" s="15">
        <v>840</v>
      </c>
      <c r="E14" s="10">
        <v>988.69390488948432</v>
      </c>
      <c r="F14" s="10">
        <f t="shared" si="5"/>
        <v>877.60844680739433</v>
      </c>
      <c r="G14" s="17">
        <f t="shared" si="2"/>
        <v>745.62115905894461</v>
      </c>
      <c r="H14" s="10">
        <f t="shared" si="3"/>
        <v>94.378840941055387</v>
      </c>
      <c r="I14" s="10">
        <f t="shared" si="4"/>
        <v>8907.3656173770323</v>
      </c>
      <c r="J14" s="6" t="str">
        <f>IF(TypeOfSeasonality="Monthly","June","")</f>
        <v/>
      </c>
      <c r="K14" s="11"/>
    </row>
    <row r="15" spans="1:14">
      <c r="B15" s="6">
        <f t="shared" si="1"/>
        <v>45</v>
      </c>
      <c r="C15" s="6">
        <f t="shared" si="0"/>
        <v>5</v>
      </c>
      <c r="D15" s="15">
        <v>799</v>
      </c>
      <c r="E15" s="10">
        <v>1048.3732266666666</v>
      </c>
      <c r="F15" s="10">
        <f t="shared" si="5"/>
        <v>888.71699261560332</v>
      </c>
      <c r="G15" s="17">
        <f t="shared" si="2"/>
        <v>677.32068984401928</v>
      </c>
      <c r="H15" s="10">
        <f t="shared" si="3"/>
        <v>121.67931015598072</v>
      </c>
      <c r="I15" s="10">
        <f t="shared" si="4"/>
        <v>14805.854520035351</v>
      </c>
      <c r="J15" s="12"/>
    </row>
    <row r="16" spans="1:14">
      <c r="B16" s="6">
        <f t="shared" si="1"/>
        <v>46</v>
      </c>
      <c r="C16" s="6">
        <f t="shared" si="0"/>
        <v>1</v>
      </c>
      <c r="D16" s="15">
        <v>1303</v>
      </c>
      <c r="E16" s="10">
        <v>971.70069718096397</v>
      </c>
      <c r="F16" s="10">
        <f t="shared" si="5"/>
        <v>904.68261602070959</v>
      </c>
      <c r="G16" s="17">
        <f t="shared" si="2"/>
        <v>1213.132245448468</v>
      </c>
      <c r="H16" s="10">
        <f t="shared" si="3"/>
        <v>89.867754551532016</v>
      </c>
      <c r="I16" s="10">
        <f t="shared" si="4"/>
        <v>8076.2133081344036</v>
      </c>
      <c r="J16" s="12" t="s">
        <v>38</v>
      </c>
    </row>
    <row r="17" spans="2:11">
      <c r="B17" s="6">
        <f t="shared" si="1"/>
        <v>46</v>
      </c>
      <c r="C17" s="6">
        <f t="shared" si="0"/>
        <v>2</v>
      </c>
      <c r="D17" s="15">
        <v>1121</v>
      </c>
      <c r="E17" s="10">
        <v>990.8328662786522</v>
      </c>
      <c r="F17" s="10">
        <f t="shared" si="5"/>
        <v>911.38442413673511</v>
      </c>
      <c r="G17" s="17">
        <f t="shared" si="2"/>
        <v>1031.1143021470564</v>
      </c>
      <c r="H17" s="10">
        <f t="shared" si="3"/>
        <v>89.885697852943622</v>
      </c>
      <c r="I17" s="10">
        <f t="shared" si="4"/>
        <v>8079.4386785106735</v>
      </c>
      <c r="J17" s="14" t="s">
        <v>39</v>
      </c>
      <c r="K17" s="18">
        <v>0.1</v>
      </c>
    </row>
    <row r="18" spans="2:11">
      <c r="B18" s="6">
        <f t="shared" si="1"/>
        <v>46</v>
      </c>
      <c r="C18" s="6">
        <f t="shared" si="0"/>
        <v>3</v>
      </c>
      <c r="D18" s="15">
        <v>1003</v>
      </c>
      <c r="E18" s="10">
        <v>1095.0477500665661</v>
      </c>
      <c r="F18" s="10">
        <f t="shared" si="5"/>
        <v>919.3292683509269</v>
      </c>
      <c r="G18" s="17">
        <f t="shared" si="2"/>
        <v>842.0520987326147</v>
      </c>
      <c r="H18" s="10">
        <f t="shared" si="3"/>
        <v>160.9479012673853</v>
      </c>
      <c r="I18" s="10">
        <f t="shared" si="4"/>
        <v>25904.226922376009</v>
      </c>
      <c r="J18" s="6" t="str">
        <f>IF(TypeOfSeasonality="Monthly","Oct","")</f>
        <v/>
      </c>
      <c r="K18" s="11">
        <v>1</v>
      </c>
    </row>
    <row r="19" spans="2:11">
      <c r="B19" s="6">
        <f t="shared" si="1"/>
        <v>46</v>
      </c>
      <c r="C19" s="6">
        <f t="shared" si="0"/>
        <v>4</v>
      </c>
      <c r="D19" s="15">
        <v>1113</v>
      </c>
      <c r="E19" s="10">
        <v>1310.0194239785667</v>
      </c>
      <c r="F19" s="10">
        <f t="shared" si="5"/>
        <v>936.90111652249084</v>
      </c>
      <c r="G19" s="17">
        <f t="shared" si="2"/>
        <v>795.99655058747669</v>
      </c>
      <c r="H19" s="10">
        <f t="shared" si="3"/>
        <v>317.00344941252331</v>
      </c>
      <c r="I19" s="10">
        <f t="shared" si="4"/>
        <v>100491.18693943822</v>
      </c>
      <c r="J19" s="6" t="str">
        <f>IF(TypeOfSeasonality="Monthly","Nov","")</f>
        <v/>
      </c>
      <c r="K19" s="11">
        <v>1</v>
      </c>
    </row>
    <row r="20" spans="2:11">
      <c r="B20" s="6">
        <f t="shared" si="1"/>
        <v>46</v>
      </c>
      <c r="C20" s="6">
        <f t="shared" si="0"/>
        <v>5</v>
      </c>
      <c r="D20" s="15">
        <v>1005</v>
      </c>
      <c r="E20" s="10">
        <v>1318.6671999999999</v>
      </c>
      <c r="F20" s="10">
        <f t="shared" si="5"/>
        <v>974.21294726809856</v>
      </c>
      <c r="G20" s="17">
        <f t="shared" si="2"/>
        <v>742.47999192247983</v>
      </c>
      <c r="H20" s="10">
        <f t="shared" si="3"/>
        <v>262.52000807752017</v>
      </c>
      <c r="I20" s="10">
        <f t="shared" si="4"/>
        <v>68916.754641021253</v>
      </c>
      <c r="J20" s="6" t="str">
        <f>IF(TypeOfSeasonality="Monthly","Dec","")</f>
        <v/>
      </c>
      <c r="K20" s="11">
        <v>1</v>
      </c>
    </row>
    <row r="21" spans="2:11">
      <c r="B21" s="6">
        <f t="shared" si="1"/>
        <v>47</v>
      </c>
      <c r="C21" s="6">
        <f t="shared" si="0"/>
        <v>1</v>
      </c>
      <c r="D21" s="15">
        <v>2652</v>
      </c>
      <c r="E21" s="10">
        <v>1977.705486511064</v>
      </c>
      <c r="F21" s="10">
        <f t="shared" si="5"/>
        <v>1008.6583725412887</v>
      </c>
      <c r="G21" s="17">
        <f t="shared" si="2"/>
        <v>1352.5583168090852</v>
      </c>
      <c r="H21" s="10">
        <f t="shared" si="3"/>
        <v>1299.4416831909148</v>
      </c>
      <c r="I21" s="10">
        <f t="shared" si="4"/>
        <v>1688548.6880140377</v>
      </c>
    </row>
    <row r="22" spans="2:11" ht="13.8" thickBot="1">
      <c r="B22" s="6">
        <f t="shared" si="1"/>
        <v>47</v>
      </c>
      <c r="C22" s="6">
        <f t="shared" si="0"/>
        <v>2</v>
      </c>
      <c r="D22" s="15">
        <v>2825</v>
      </c>
      <c r="E22" s="10">
        <v>2496.9695336638647</v>
      </c>
      <c r="F22" s="10">
        <f t="shared" si="5"/>
        <v>1105.5630839382661</v>
      </c>
      <c r="G22" s="17">
        <f t="shared" si="2"/>
        <v>1250.8024907868341</v>
      </c>
      <c r="H22" s="10">
        <f t="shared" si="3"/>
        <v>1574.1975092131659</v>
      </c>
      <c r="I22" s="10">
        <f t="shared" si="4"/>
        <v>2478097.7980129356</v>
      </c>
      <c r="J22" s="12" t="s">
        <v>31</v>
      </c>
    </row>
    <row r="23" spans="2:11" ht="13.8" thickBot="1">
      <c r="B23" s="6">
        <f t="shared" si="1"/>
        <v>47</v>
      </c>
      <c r="C23" s="6">
        <f t="shared" si="0"/>
        <v>3</v>
      </c>
      <c r="D23" s="15">
        <v>1841</v>
      </c>
      <c r="E23" s="10">
        <v>2009.9530487263689</v>
      </c>
      <c r="F23" s="10">
        <f t="shared" si="5"/>
        <v>1244.7037289108259</v>
      </c>
      <c r="G23" s="17">
        <f t="shared" si="2"/>
        <v>1140.0761656481811</v>
      </c>
      <c r="H23" s="10">
        <f t="shared" si="3"/>
        <v>700.92383435181887</v>
      </c>
      <c r="I23" s="10">
        <f t="shared" si="4"/>
        <v>491294.22156245599</v>
      </c>
      <c r="J23" s="13" t="s">
        <v>32</v>
      </c>
      <c r="K23" s="21">
        <f>AVERAGE(H7:H70)</f>
        <v>288.66689957920909</v>
      </c>
    </row>
    <row r="24" spans="2:11">
      <c r="B24" s="6">
        <f t="shared" si="1"/>
        <v>47</v>
      </c>
      <c r="C24" s="6">
        <f t="shared" si="0"/>
        <v>4</v>
      </c>
      <c r="D24" s="15">
        <v>0</v>
      </c>
      <c r="E24" s="10">
        <v>0</v>
      </c>
      <c r="F24" s="10">
        <f t="shared" si="5"/>
        <v>1321.22866089238</v>
      </c>
      <c r="G24" s="17">
        <f t="shared" si="2"/>
        <v>1122.5234318336934</v>
      </c>
      <c r="H24" s="10">
        <f t="shared" si="3"/>
        <v>1122.5234318336934</v>
      </c>
      <c r="I24" s="10">
        <f t="shared" si="4"/>
        <v>1260058.8550156925</v>
      </c>
    </row>
    <row r="25" spans="2:11" ht="13.8" thickBot="1">
      <c r="B25" s="6">
        <f t="shared" si="1"/>
        <v>47</v>
      </c>
      <c r="C25" s="6">
        <f t="shared" si="0"/>
        <v>5</v>
      </c>
      <c r="D25" s="15">
        <v>0</v>
      </c>
      <c r="E25" s="10">
        <v>0</v>
      </c>
      <c r="F25" s="10">
        <f t="shared" si="5"/>
        <v>1189.1057948031421</v>
      </c>
      <c r="G25" s="17">
        <f t="shared" si="2"/>
        <v>906.25695685549613</v>
      </c>
      <c r="H25" s="10">
        <f t="shared" si="3"/>
        <v>906.25695685549613</v>
      </c>
      <c r="I25" s="10">
        <f t="shared" si="4"/>
        <v>821301.67184898455</v>
      </c>
      <c r="J25" s="12" t="s">
        <v>33</v>
      </c>
    </row>
    <row r="26" spans="2:11" ht="13.8" thickBot="1">
      <c r="B26" s="6">
        <f t="shared" si="1"/>
        <v>48</v>
      </c>
      <c r="C26" s="6">
        <f t="shared" si="0"/>
        <v>1</v>
      </c>
      <c r="D26" s="15">
        <v>1949</v>
      </c>
      <c r="E26" s="10">
        <v>1453.4494695362232</v>
      </c>
      <c r="F26" s="10">
        <f t="shared" si="5"/>
        <v>1070.1952153228278</v>
      </c>
      <c r="G26" s="17">
        <f t="shared" si="2"/>
        <v>1435.0760163198149</v>
      </c>
      <c r="H26" s="10">
        <f t="shared" si="3"/>
        <v>513.92398368018507</v>
      </c>
      <c r="I26" s="10">
        <f t="shared" si="4"/>
        <v>264117.86100171111</v>
      </c>
      <c r="J26" s="13" t="s">
        <v>34</v>
      </c>
      <c r="K26" s="20">
        <f>AVERAGE(I7:I70)</f>
        <v>189051.01138871995</v>
      </c>
    </row>
    <row r="27" spans="2:11">
      <c r="B27" s="6">
        <f t="shared" si="1"/>
        <v>48</v>
      </c>
      <c r="C27" s="6">
        <f t="shared" si="0"/>
        <v>2</v>
      </c>
      <c r="D27" s="15">
        <v>1507</v>
      </c>
      <c r="E27" s="10">
        <v>1332.0117122943166</v>
      </c>
      <c r="F27" s="10">
        <f t="shared" si="5"/>
        <v>1108.5206407441674</v>
      </c>
      <c r="G27" s="17">
        <f t="shared" si="2"/>
        <v>1254.1485860691469</v>
      </c>
      <c r="H27" s="10">
        <f t="shared" si="3"/>
        <v>252.85141393085314</v>
      </c>
      <c r="I27" s="10">
        <f t="shared" si="4"/>
        <v>63933.83752683163</v>
      </c>
    </row>
    <row r="28" spans="2:11">
      <c r="B28" s="6">
        <f t="shared" si="1"/>
        <v>48</v>
      </c>
      <c r="C28" s="6">
        <f t="shared" si="0"/>
        <v>3</v>
      </c>
      <c r="D28" s="15">
        <v>989</v>
      </c>
      <c r="E28" s="10">
        <v>1079.7629360078104</v>
      </c>
      <c r="F28" s="10">
        <f t="shared" si="5"/>
        <v>1130.8697478991824</v>
      </c>
      <c r="G28" s="17">
        <f t="shared" si="2"/>
        <v>1035.8108649361911</v>
      </c>
      <c r="H28" s="10">
        <f t="shared" si="3"/>
        <v>46.810864936191138</v>
      </c>
      <c r="I28" s="10">
        <f t="shared" si="4"/>
        <v>2191.2570760743288</v>
      </c>
    </row>
    <row r="29" spans="2:11">
      <c r="B29" s="6">
        <f t="shared" si="1"/>
        <v>48</v>
      </c>
      <c r="C29" s="6">
        <f t="shared" si="0"/>
        <v>4</v>
      </c>
      <c r="D29" s="15">
        <v>990</v>
      </c>
      <c r="E29" s="10">
        <v>1165.2463879054637</v>
      </c>
      <c r="F29" s="10">
        <f t="shared" si="5"/>
        <v>1125.7590667100451</v>
      </c>
      <c r="G29" s="17">
        <f t="shared" si="2"/>
        <v>956.45134592201282</v>
      </c>
      <c r="H29" s="10">
        <f t="shared" si="3"/>
        <v>33.54865407798718</v>
      </c>
      <c r="I29" s="10">
        <f t="shared" si="4"/>
        <v>1125.5121904444459</v>
      </c>
    </row>
    <row r="30" spans="2:11">
      <c r="B30" s="6">
        <f t="shared" si="1"/>
        <v>48</v>
      </c>
      <c r="C30" s="6">
        <f t="shared" si="0"/>
        <v>5</v>
      </c>
      <c r="D30" s="15">
        <v>1084</v>
      </c>
      <c r="E30" s="10">
        <v>1422.3236266666665</v>
      </c>
      <c r="F30" s="10">
        <f t="shared" si="5"/>
        <v>1129.7077988295869</v>
      </c>
      <c r="G30" s="17">
        <f t="shared" si="2"/>
        <v>860.98777449210445</v>
      </c>
      <c r="H30" s="10">
        <f t="shared" si="3"/>
        <v>223.01222550789555</v>
      </c>
      <c r="I30" s="10">
        <f t="shared" si="4"/>
        <v>49734.452725984462</v>
      </c>
    </row>
    <row r="31" spans="2:11">
      <c r="B31" s="6">
        <f t="shared" si="1"/>
        <v>49</v>
      </c>
      <c r="C31" s="6">
        <f t="shared" si="0"/>
        <v>1</v>
      </c>
      <c r="D31" s="15">
        <v>1260</v>
      </c>
      <c r="E31" s="10">
        <v>939.63382843285854</v>
      </c>
      <c r="F31" s="10">
        <f t="shared" si="5"/>
        <v>1158.9693816132949</v>
      </c>
      <c r="G31" s="17">
        <f t="shared" si="2"/>
        <v>1554.1175473304038</v>
      </c>
      <c r="H31" s="10">
        <f t="shared" si="3"/>
        <v>294.1175473304038</v>
      </c>
      <c r="I31" s="10">
        <f t="shared" si="4"/>
        <v>86505.131647652321</v>
      </c>
    </row>
    <row r="32" spans="2:11">
      <c r="B32" s="6">
        <f t="shared" si="1"/>
        <v>49</v>
      </c>
      <c r="C32" s="6">
        <f t="shared" si="0"/>
        <v>2</v>
      </c>
      <c r="D32" s="15">
        <v>1134</v>
      </c>
      <c r="E32" s="10">
        <v>1002.3233455486098</v>
      </c>
      <c r="F32" s="10">
        <f t="shared" si="5"/>
        <v>1137.0358262952514</v>
      </c>
      <c r="G32" s="17">
        <f t="shared" si="2"/>
        <v>1286.4098524145199</v>
      </c>
      <c r="H32" s="10">
        <f t="shared" si="3"/>
        <v>152.40985241451995</v>
      </c>
      <c r="I32" s="10">
        <f t="shared" si="4"/>
        <v>23228.76311301575</v>
      </c>
    </row>
    <row r="33" spans="2:11">
      <c r="B33" s="6">
        <f t="shared" si="1"/>
        <v>49</v>
      </c>
      <c r="C33" s="6">
        <f t="shared" si="0"/>
        <v>3</v>
      </c>
      <c r="D33" s="15">
        <v>941</v>
      </c>
      <c r="E33" s="10">
        <v>1027.3578592349338</v>
      </c>
      <c r="F33" s="10">
        <f t="shared" si="5"/>
        <v>1123.5645782205872</v>
      </c>
      <c r="G33" s="17">
        <f t="shared" si="2"/>
        <v>1029.1197547200518</v>
      </c>
      <c r="H33" s="10">
        <f t="shared" si="3"/>
        <v>88.119754720051787</v>
      </c>
      <c r="I33" s="10">
        <f t="shared" si="4"/>
        <v>7765.0911719220894</v>
      </c>
    </row>
    <row r="34" spans="2:11">
      <c r="B34" s="6">
        <f t="shared" si="1"/>
        <v>49</v>
      </c>
      <c r="C34" s="6">
        <f t="shared" si="0"/>
        <v>4</v>
      </c>
      <c r="D34" s="15">
        <v>847</v>
      </c>
      <c r="E34" s="10">
        <v>996.93302076356338</v>
      </c>
      <c r="F34" s="10">
        <f t="shared" si="5"/>
        <v>1113.943906322022</v>
      </c>
      <c r="G34" s="17">
        <f t="shared" si="2"/>
        <v>946.41311803686301</v>
      </c>
      <c r="H34" s="10">
        <f t="shared" si="3"/>
        <v>99.413118036863011</v>
      </c>
      <c r="I34" s="10">
        <f t="shared" si="4"/>
        <v>9882.9680378112571</v>
      </c>
    </row>
    <row r="35" spans="2:11">
      <c r="B35" s="6">
        <f t="shared" si="1"/>
        <v>49</v>
      </c>
      <c r="C35" s="6">
        <f t="shared" si="0"/>
        <v>5</v>
      </c>
      <c r="D35" s="15">
        <v>714</v>
      </c>
      <c r="E35" s="10">
        <v>936.84415999999999</v>
      </c>
      <c r="F35" s="10">
        <f t="shared" si="5"/>
        <v>1102.2428177661761</v>
      </c>
      <c r="G35" s="17">
        <f t="shared" si="2"/>
        <v>840.05580168749702</v>
      </c>
      <c r="H35" s="10">
        <f t="shared" si="3"/>
        <v>126.05580168749702</v>
      </c>
      <c r="I35" s="10">
        <f t="shared" si="4"/>
        <v>15890.065139077578</v>
      </c>
    </row>
    <row r="36" spans="2:11">
      <c r="B36" s="6">
        <f t="shared" si="1"/>
        <v>50</v>
      </c>
      <c r="C36" s="6">
        <f t="shared" si="0"/>
        <v>1</v>
      </c>
      <c r="D36" s="15">
        <v>1002</v>
      </c>
      <c r="E36" s="10">
        <v>747.23261594422559</v>
      </c>
      <c r="F36" s="10">
        <f t="shared" si="5"/>
        <v>1085.7029519895586</v>
      </c>
      <c r="G36" s="17">
        <f t="shared" si="2"/>
        <v>1455.8710830881853</v>
      </c>
      <c r="H36" s="10">
        <f t="shared" si="3"/>
        <v>453.87108308818529</v>
      </c>
      <c r="I36" s="10">
        <f t="shared" si="4"/>
        <v>205998.96006364239</v>
      </c>
    </row>
    <row r="37" spans="2:11">
      <c r="B37" s="6">
        <f t="shared" si="1"/>
        <v>50</v>
      </c>
      <c r="C37" s="6">
        <f t="shared" si="0"/>
        <v>2</v>
      </c>
      <c r="D37" s="15">
        <v>847</v>
      </c>
      <c r="E37" s="10">
        <v>748.6489185887765</v>
      </c>
      <c r="F37" s="10">
        <f t="shared" si="5"/>
        <v>1051.8559183850255</v>
      </c>
      <c r="G37" s="17">
        <f t="shared" si="2"/>
        <v>1190.0397379208516</v>
      </c>
      <c r="H37" s="10">
        <f t="shared" si="3"/>
        <v>343.03973792085162</v>
      </c>
      <c r="I37" s="10">
        <f t="shared" si="4"/>
        <v>117676.26179280656</v>
      </c>
      <c r="J37" s="12" t="s">
        <v>50</v>
      </c>
    </row>
    <row r="38" spans="2:11">
      <c r="B38" s="6">
        <f t="shared" si="1"/>
        <v>50</v>
      </c>
      <c r="C38" s="6">
        <f t="shared" ref="C38:C69" si="6">IF(TypeOfSeasonality="Quarterly",INDEX($J$9:$J$12,MOD(ROW(B38)+2,4)+1,1),IF(TypeOfSeasonality="Monthly",INDEX($J$9:$J$20,MOD(ROW(B38)-6,12)+1,1),INDEX($J$9:$J$13,MOD(ROW(B38)-1,5)+1,1)))</f>
        <v>3</v>
      </c>
      <c r="D38" s="15">
        <v>922</v>
      </c>
      <c r="E38" s="10">
        <v>1006.6141830123369</v>
      </c>
      <c r="F38" s="10">
        <f t="shared" si="5"/>
        <v>1021.5352184054005</v>
      </c>
      <c r="G38" s="17">
        <f t="shared" si="2"/>
        <v>935.66679991656349</v>
      </c>
      <c r="H38" s="10">
        <f t="shared" si="3"/>
        <v>13.666799916563491</v>
      </c>
      <c r="I38" s="10">
        <f t="shared" si="4"/>
        <v>186.78141995937983</v>
      </c>
      <c r="J38" s="12" t="s">
        <v>51</v>
      </c>
    </row>
    <row r="39" spans="2:11">
      <c r="B39" s="6">
        <f t="shared" si="1"/>
        <v>50</v>
      </c>
      <c r="C39" s="6">
        <f t="shared" si="6"/>
        <v>4</v>
      </c>
      <c r="D39" s="15">
        <v>842</v>
      </c>
      <c r="E39" s="10">
        <v>991.04793799636411</v>
      </c>
      <c r="F39" s="10">
        <f t="shared" si="5"/>
        <v>1020.0431148660941</v>
      </c>
      <c r="G39" s="17">
        <f t="shared" si="2"/>
        <v>866.63446821116565</v>
      </c>
      <c r="H39" s="10">
        <f t="shared" si="3"/>
        <v>24.634468211165654</v>
      </c>
      <c r="I39" s="10">
        <f t="shared" si="4"/>
        <v>606.85702404693109</v>
      </c>
      <c r="K39" s="6" t="s">
        <v>66</v>
      </c>
    </row>
    <row r="40" spans="2:11">
      <c r="B40" s="6">
        <f t="shared" si="1"/>
        <v>50</v>
      </c>
      <c r="C40" s="6">
        <f t="shared" si="6"/>
        <v>5</v>
      </c>
      <c r="D40" s="15">
        <v>784</v>
      </c>
      <c r="E40" s="10">
        <v>1028.6916266666667</v>
      </c>
      <c r="F40" s="10">
        <f t="shared" si="5"/>
        <v>1017.1435971791211</v>
      </c>
      <c r="G40" s="17">
        <f t="shared" si="2"/>
        <v>775.19886379597278</v>
      </c>
      <c r="H40" s="10">
        <f t="shared" si="3"/>
        <v>8.8011362040272161</v>
      </c>
      <c r="I40" s="10">
        <f t="shared" si="4"/>
        <v>77.459998481838596</v>
      </c>
    </row>
    <row r="41" spans="2:11">
      <c r="B41" s="6">
        <f t="shared" si="1"/>
        <v>51</v>
      </c>
      <c r="C41" s="6">
        <f t="shared" si="6"/>
        <v>1</v>
      </c>
      <c r="D41" s="15">
        <v>823</v>
      </c>
      <c r="E41" s="10">
        <v>613.74495301606555</v>
      </c>
      <c r="F41" s="10">
        <f t="shared" si="5"/>
        <v>1018.2984001278758</v>
      </c>
      <c r="G41" s="17">
        <f t="shared" si="2"/>
        <v>1365.4850914648655</v>
      </c>
      <c r="H41" s="10">
        <f t="shared" si="3"/>
        <v>542.48509146486549</v>
      </c>
      <c r="I41" s="10">
        <f t="shared" si="4"/>
        <v>294290.07446164347</v>
      </c>
      <c r="J41" s="12" t="s">
        <v>52</v>
      </c>
    </row>
    <row r="42" spans="2:11">
      <c r="B42" s="6">
        <f t="shared" si="1"/>
        <v>51</v>
      </c>
      <c r="C42" s="6">
        <f t="shared" si="6"/>
        <v>2</v>
      </c>
      <c r="D42" s="15">
        <v>0</v>
      </c>
      <c r="E42" s="10">
        <v>0</v>
      </c>
      <c r="F42" s="10">
        <f t="shared" si="5"/>
        <v>977.84305541669471</v>
      </c>
      <c r="G42" s="17">
        <f t="shared" si="2"/>
        <v>1106.3036990678918</v>
      </c>
      <c r="H42" s="10">
        <f t="shared" si="3"/>
        <v>1106.3036990678918</v>
      </c>
      <c r="I42" s="10">
        <f t="shared" si="4"/>
        <v>1223907.8745713006</v>
      </c>
      <c r="K42" s="6" t="s">
        <v>66</v>
      </c>
    </row>
    <row r="43" spans="2:11">
      <c r="B43" s="6">
        <f t="shared" si="1"/>
        <v>51</v>
      </c>
      <c r="C43" s="6">
        <f t="shared" si="6"/>
        <v>3</v>
      </c>
      <c r="D43" s="15">
        <v>0</v>
      </c>
      <c r="E43" s="10">
        <v>0</v>
      </c>
      <c r="F43" s="10">
        <f t="shared" si="5"/>
        <v>880.05874987502523</v>
      </c>
      <c r="G43" s="17">
        <f t="shared" si="2"/>
        <v>806.0825896140077</v>
      </c>
      <c r="H43" s="10">
        <f t="shared" si="3"/>
        <v>806.0825896140077</v>
      </c>
      <c r="I43" s="10">
        <f t="shared" si="4"/>
        <v>649769.14127882477</v>
      </c>
    </row>
    <row r="44" spans="2:11">
      <c r="B44" s="6">
        <f t="shared" si="1"/>
        <v>51</v>
      </c>
      <c r="C44" s="6">
        <f t="shared" si="6"/>
        <v>4</v>
      </c>
      <c r="D44" s="15">
        <v>401</v>
      </c>
      <c r="E44" s="10">
        <v>471.98363792938477</v>
      </c>
      <c r="F44" s="10">
        <f t="shared" si="5"/>
        <v>792.05287488752276</v>
      </c>
      <c r="G44" s="17">
        <f t="shared" si="2"/>
        <v>672.93265551170634</v>
      </c>
      <c r="H44" s="10">
        <f t="shared" si="3"/>
        <v>271.93265551170634</v>
      </c>
      <c r="I44" s="10">
        <f t="shared" si="4"/>
        <v>73947.369133648361</v>
      </c>
    </row>
    <row r="45" spans="2:11">
      <c r="B45" s="6">
        <f t="shared" si="1"/>
        <v>51</v>
      </c>
      <c r="C45" s="6">
        <f t="shared" si="6"/>
        <v>5</v>
      </c>
      <c r="D45" s="15">
        <v>429</v>
      </c>
      <c r="E45" s="10">
        <v>562.89375999999993</v>
      </c>
      <c r="F45" s="10">
        <f t="shared" si="5"/>
        <v>760.04595119170904</v>
      </c>
      <c r="G45" s="17">
        <f t="shared" si="2"/>
        <v>579.25622245526972</v>
      </c>
      <c r="H45" s="10">
        <f t="shared" si="3"/>
        <v>150.25622245526972</v>
      </c>
      <c r="I45" s="10">
        <f t="shared" si="4"/>
        <v>22576.9323865275</v>
      </c>
    </row>
    <row r="46" spans="2:11">
      <c r="B46" s="6" t="s">
        <v>40</v>
      </c>
      <c r="C46" s="6">
        <f t="shared" si="6"/>
        <v>1</v>
      </c>
      <c r="D46" s="15">
        <v>1209</v>
      </c>
      <c r="E46" s="10">
        <v>901.601030615338</v>
      </c>
      <c r="F46" s="10">
        <f t="shared" si="5"/>
        <v>740.33073207253813</v>
      </c>
      <c r="G46" s="17">
        <f t="shared" si="2"/>
        <v>992.74493338236857</v>
      </c>
      <c r="H46" s="10">
        <f t="shared" si="3"/>
        <v>216.25506661763143</v>
      </c>
      <c r="I46" s="10">
        <f t="shared" si="4"/>
        <v>46766.253837796205</v>
      </c>
    </row>
    <row r="47" spans="2:11">
      <c r="B47" s="6" t="s">
        <v>40</v>
      </c>
      <c r="C47" s="6">
        <f t="shared" si="6"/>
        <v>2</v>
      </c>
      <c r="D47" s="15">
        <v>830</v>
      </c>
      <c r="E47" s="10">
        <v>733.62290723575495</v>
      </c>
      <c r="F47" s="10">
        <f t="shared" si="5"/>
        <v>756.45776192681819</v>
      </c>
      <c r="G47" s="17">
        <f t="shared" si="2"/>
        <v>855.83470227912585</v>
      </c>
      <c r="H47" s="10">
        <f t="shared" si="3"/>
        <v>25.83470227912585</v>
      </c>
      <c r="I47" s="10">
        <f t="shared" si="4"/>
        <v>667.43184185107032</v>
      </c>
    </row>
    <row r="48" spans="2:11">
      <c r="B48" s="6" t="s">
        <v>40</v>
      </c>
      <c r="C48" s="6">
        <f t="shared" si="6"/>
        <v>3</v>
      </c>
      <c r="D48" s="15">
        <v>0</v>
      </c>
      <c r="E48" s="10">
        <v>0</v>
      </c>
      <c r="F48" s="10">
        <f t="shared" si="5"/>
        <v>754.17427645771193</v>
      </c>
      <c r="G48" s="17">
        <f t="shared" si="2"/>
        <v>690.77973927721655</v>
      </c>
      <c r="H48" s="10">
        <f t="shared" si="3"/>
        <v>690.77973927721655</v>
      </c>
      <c r="I48" s="10">
        <f t="shared" si="4"/>
        <v>477176.64819589927</v>
      </c>
    </row>
    <row r="49" spans="2:9">
      <c r="B49" s="6" t="s">
        <v>40</v>
      </c>
      <c r="C49" s="6">
        <f t="shared" si="6"/>
        <v>4</v>
      </c>
      <c r="D49" s="15">
        <v>1082</v>
      </c>
      <c r="E49" s="10">
        <v>1273.531910821931</v>
      </c>
      <c r="F49" s="10">
        <f t="shared" si="5"/>
        <v>678.7568488119407</v>
      </c>
      <c r="G49" s="17">
        <f t="shared" si="2"/>
        <v>576.67570335205198</v>
      </c>
      <c r="H49" s="10">
        <f t="shared" si="3"/>
        <v>505.32429664794802</v>
      </c>
      <c r="I49" s="10">
        <f t="shared" si="4"/>
        <v>255352.64478274336</v>
      </c>
    </row>
    <row r="50" spans="2:9">
      <c r="B50" s="6" t="s">
        <v>40</v>
      </c>
      <c r="C50" s="6">
        <f t="shared" si="6"/>
        <v>5</v>
      </c>
      <c r="D50" s="15">
        <v>841</v>
      </c>
      <c r="E50" s="10">
        <v>1103.4817066666667</v>
      </c>
      <c r="F50" s="10">
        <f t="shared" si="5"/>
        <v>738.23435501293977</v>
      </c>
      <c r="G50" s="17">
        <f t="shared" si="2"/>
        <v>562.63288173695719</v>
      </c>
      <c r="H50" s="10">
        <f t="shared" si="3"/>
        <v>278.36711826304281</v>
      </c>
      <c r="I50" s="10">
        <f t="shared" si="4"/>
        <v>77488.252530070866</v>
      </c>
    </row>
    <row r="51" spans="2:9">
      <c r="B51" s="6">
        <f>IF(TypeOfSeasonality="Quarterly",TRUNC((ROW(B51)-2)/4),IF(TypeOfSeasonality="Monthly",TRUNC((ROW(B51)+6)/12),-8+TRUNC((ROW(B51)-1)/5)))</f>
        <v>2</v>
      </c>
      <c r="C51" s="6">
        <f t="shared" si="6"/>
        <v>1</v>
      </c>
      <c r="D51" s="15">
        <v>1362</v>
      </c>
      <c r="E51" s="10">
        <v>1015.6994240678995</v>
      </c>
      <c r="F51" s="10">
        <f t="shared" si="5"/>
        <v>774.75909017831248</v>
      </c>
      <c r="G51" s="17">
        <f t="shared" si="2"/>
        <v>1038.911567554773</v>
      </c>
      <c r="H51" s="10">
        <f t="shared" si="3"/>
        <v>323.088432445227</v>
      </c>
      <c r="I51" s="10">
        <f t="shared" si="4"/>
        <v>104386.13517991401</v>
      </c>
    </row>
    <row r="52" spans="2:9">
      <c r="B52" s="6">
        <f t="shared" ref="B52:B70" si="7">IF(TypeOfSeasonality="Quarterly",TRUNC((ROW(B52)-2)/4),IF(TypeOfSeasonality="Monthly",TRUNC((ROW(B52)+6)/12),-8+TRUNC((ROW(B52)-1)/5)))</f>
        <v>2</v>
      </c>
      <c r="C52" s="6">
        <f t="shared" si="6"/>
        <v>2</v>
      </c>
      <c r="D52" s="15">
        <v>1174</v>
      </c>
      <c r="E52" s="10">
        <v>1037.6786663792486</v>
      </c>
      <c r="F52" s="10">
        <f t="shared" si="5"/>
        <v>798.85312356727127</v>
      </c>
      <c r="G52" s="17">
        <f t="shared" si="2"/>
        <v>903.79960334003022</v>
      </c>
      <c r="H52" s="10">
        <f t="shared" si="3"/>
        <v>270.20039665996978</v>
      </c>
      <c r="I52" s="10">
        <f t="shared" si="4"/>
        <v>73008.254355205005</v>
      </c>
    </row>
    <row r="53" spans="2:9">
      <c r="B53" s="6">
        <f t="shared" si="7"/>
        <v>2</v>
      </c>
      <c r="C53" s="6">
        <f t="shared" si="6"/>
        <v>3</v>
      </c>
      <c r="D53" s="15">
        <v>967</v>
      </c>
      <c r="E53" s="10">
        <v>1055.7439424869087</v>
      </c>
      <c r="F53" s="10">
        <f t="shared" si="5"/>
        <v>822.73567784846898</v>
      </c>
      <c r="G53" s="17">
        <f t="shared" si="2"/>
        <v>753.57799222166489</v>
      </c>
      <c r="H53" s="10">
        <f t="shared" si="3"/>
        <v>213.42200777833511</v>
      </c>
      <c r="I53" s="10">
        <f t="shared" si="4"/>
        <v>45548.953404135733</v>
      </c>
    </row>
    <row r="54" spans="2:9">
      <c r="B54" s="6">
        <f t="shared" si="7"/>
        <v>2</v>
      </c>
      <c r="C54" s="6">
        <f t="shared" si="6"/>
        <v>4</v>
      </c>
      <c r="D54" s="15">
        <v>930</v>
      </c>
      <c r="E54" s="10">
        <v>1094.6253946990719</v>
      </c>
      <c r="F54" s="10">
        <f t="shared" si="5"/>
        <v>846.0365043123129</v>
      </c>
      <c r="G54" s="17">
        <f t="shared" si="2"/>
        <v>718.79745602536229</v>
      </c>
      <c r="H54" s="10">
        <f t="shared" si="3"/>
        <v>211.20254397463771</v>
      </c>
      <c r="I54" s="10">
        <f t="shared" si="4"/>
        <v>44606.514581358773</v>
      </c>
    </row>
    <row r="55" spans="2:9">
      <c r="B55" s="6">
        <f t="shared" si="7"/>
        <v>2</v>
      </c>
      <c r="C55" s="6">
        <f t="shared" si="6"/>
        <v>5</v>
      </c>
      <c r="D55" s="15">
        <v>853</v>
      </c>
      <c r="E55" s="10">
        <v>1119.2269866666666</v>
      </c>
      <c r="F55" s="10">
        <f t="shared" si="5"/>
        <v>870.8953933509888</v>
      </c>
      <c r="G55" s="17">
        <f t="shared" si="2"/>
        <v>663.73825808190554</v>
      </c>
      <c r="H55" s="10">
        <f t="shared" si="3"/>
        <v>189.26174191809446</v>
      </c>
      <c r="I55" s="10">
        <f t="shared" si="4"/>
        <v>35820.006953871394</v>
      </c>
    </row>
    <row r="56" spans="2:9">
      <c r="B56" s="6">
        <f t="shared" si="7"/>
        <v>3</v>
      </c>
      <c r="C56" s="6">
        <f t="shared" si="6"/>
        <v>1</v>
      </c>
      <c r="D56" s="15">
        <v>924</v>
      </c>
      <c r="E56" s="10">
        <v>689.06480751742959</v>
      </c>
      <c r="F56" s="10">
        <f t="shared" si="5"/>
        <v>895.7285526825566</v>
      </c>
      <c r="G56" s="17">
        <f t="shared" si="2"/>
        <v>1201.1253131045257</v>
      </c>
      <c r="H56" s="10">
        <f t="shared" si="3"/>
        <v>277.12531310452573</v>
      </c>
      <c r="I56" s="10">
        <f t="shared" si="4"/>
        <v>76798.439163281422</v>
      </c>
    </row>
    <row r="57" spans="2:9">
      <c r="B57" s="6">
        <f t="shared" si="7"/>
        <v>3</v>
      </c>
      <c r="C57" s="6">
        <f t="shared" si="6"/>
        <v>2</v>
      </c>
      <c r="D57" s="15">
        <v>954</v>
      </c>
      <c r="E57" s="10">
        <v>843.22440181073523</v>
      </c>
      <c r="F57" s="10">
        <f t="shared" si="5"/>
        <v>875.06217816604385</v>
      </c>
      <c r="G57" s="17">
        <f t="shared" si="2"/>
        <v>990.02035066554186</v>
      </c>
      <c r="H57" s="10">
        <f t="shared" si="3"/>
        <v>36.020350665541855</v>
      </c>
      <c r="I57" s="10">
        <f t="shared" si="4"/>
        <v>1297.4656620686017</v>
      </c>
    </row>
    <row r="58" spans="2:9">
      <c r="B58" s="6">
        <f t="shared" si="7"/>
        <v>3</v>
      </c>
      <c r="C58" s="6">
        <f t="shared" si="6"/>
        <v>3</v>
      </c>
      <c r="D58" s="15">
        <v>1346</v>
      </c>
      <c r="E58" s="10">
        <v>1469.5256945060796</v>
      </c>
      <c r="F58" s="10">
        <f t="shared" si="5"/>
        <v>871.87840053051298</v>
      </c>
      <c r="G58" s="17">
        <f t="shared" si="2"/>
        <v>798.58986576516463</v>
      </c>
      <c r="H58" s="10">
        <f t="shared" si="3"/>
        <v>547.41013423483537</v>
      </c>
      <c r="I58" s="10">
        <f t="shared" si="4"/>
        <v>299657.85506300046</v>
      </c>
    </row>
    <row r="59" spans="2:9">
      <c r="B59" s="6">
        <f t="shared" si="7"/>
        <v>3</v>
      </c>
      <c r="C59" s="6">
        <f t="shared" si="6"/>
        <v>4</v>
      </c>
      <c r="D59" s="15">
        <v>904</v>
      </c>
      <c r="E59" s="10">
        <v>1064.0229643096354</v>
      </c>
      <c r="F59" s="10">
        <f t="shared" si="5"/>
        <v>931.64312992806958</v>
      </c>
      <c r="G59" s="17">
        <f t="shared" si="2"/>
        <v>791.52933508481055</v>
      </c>
      <c r="H59" s="10">
        <f t="shared" si="3"/>
        <v>112.47066491518945</v>
      </c>
      <c r="I59" s="10">
        <f t="shared" si="4"/>
        <v>12649.650466464826</v>
      </c>
    </row>
    <row r="60" spans="2:9">
      <c r="B60" s="6">
        <f t="shared" si="7"/>
        <v>3</v>
      </c>
      <c r="C60" s="6">
        <f t="shared" si="6"/>
        <v>5</v>
      </c>
      <c r="D60" s="15">
        <v>758</v>
      </c>
      <c r="E60" s="10">
        <v>994.57685333333336</v>
      </c>
      <c r="F60" s="10">
        <f t="shared" si="5"/>
        <v>944.88111336622626</v>
      </c>
      <c r="G60" s="17">
        <f t="shared" si="2"/>
        <v>720.12522866501683</v>
      </c>
      <c r="H60" s="10">
        <f t="shared" si="3"/>
        <v>37.874771334983166</v>
      </c>
      <c r="I60" s="10">
        <f t="shared" si="4"/>
        <v>1434.4983036772626</v>
      </c>
    </row>
    <row r="61" spans="2:9">
      <c r="B61" s="6">
        <f t="shared" si="7"/>
        <v>4</v>
      </c>
      <c r="C61" s="6">
        <f t="shared" si="6"/>
        <v>1</v>
      </c>
      <c r="D61" s="15">
        <v>886</v>
      </c>
      <c r="E61" s="10">
        <v>660.72664443770839</v>
      </c>
      <c r="F61" s="10">
        <f t="shared" si="5"/>
        <v>949.85068736293692</v>
      </c>
      <c r="G61" s="17">
        <f t="shared" si="2"/>
        <v>1273.7002754289606</v>
      </c>
      <c r="H61" s="10">
        <f t="shared" si="3"/>
        <v>387.70027542896059</v>
      </c>
      <c r="I61" s="10">
        <f t="shared" si="4"/>
        <v>150311.50356769189</v>
      </c>
    </row>
    <row r="62" spans="2:9">
      <c r="B62" s="6">
        <f t="shared" si="7"/>
        <v>4</v>
      </c>
      <c r="C62" s="6">
        <f t="shared" si="6"/>
        <v>2</v>
      </c>
      <c r="D62" s="15">
        <v>878</v>
      </c>
      <c r="E62" s="10">
        <v>776.04929223252157</v>
      </c>
      <c r="F62" s="10">
        <f t="shared" si="5"/>
        <v>920.93828307041406</v>
      </c>
      <c r="G62" s="17">
        <f t="shared" si="2"/>
        <v>1041.923265221604</v>
      </c>
      <c r="H62" s="10">
        <f t="shared" si="3"/>
        <v>163.92326522160397</v>
      </c>
      <c r="I62" s="10">
        <f t="shared" si="4"/>
        <v>26870.836880912317</v>
      </c>
    </row>
    <row r="63" spans="2:9">
      <c r="B63" s="6">
        <f t="shared" si="7"/>
        <v>4</v>
      </c>
      <c r="C63" s="6">
        <f t="shared" si="6"/>
        <v>3</v>
      </c>
      <c r="D63" s="15">
        <v>802</v>
      </c>
      <c r="E63" s="10">
        <v>875.60149108014559</v>
      </c>
      <c r="F63" s="10">
        <f t="shared" si="5"/>
        <v>906.44938398662487</v>
      </c>
      <c r="G63" s="17">
        <f t="shared" si="2"/>
        <v>830.25487434983359</v>
      </c>
      <c r="H63" s="10">
        <f t="shared" si="3"/>
        <v>28.254874349833585</v>
      </c>
      <c r="I63" s="10">
        <f t="shared" si="4"/>
        <v>798.33792452488387</v>
      </c>
    </row>
    <row r="64" spans="2:9">
      <c r="B64" s="6">
        <f t="shared" si="7"/>
        <v>4</v>
      </c>
      <c r="C64" s="6">
        <f t="shared" si="6"/>
        <v>4</v>
      </c>
      <c r="D64" s="15">
        <v>945</v>
      </c>
      <c r="E64" s="10">
        <v>1112.2806430006699</v>
      </c>
      <c r="F64" s="10">
        <f t="shared" si="5"/>
        <v>903.36459469597696</v>
      </c>
      <c r="G64" s="17">
        <f t="shared" si="2"/>
        <v>767.5037297104019</v>
      </c>
      <c r="H64" s="10">
        <f t="shared" si="3"/>
        <v>177.4962702895981</v>
      </c>
      <c r="I64" s="10">
        <f t="shared" si="4"/>
        <v>31504.925966718067</v>
      </c>
    </row>
    <row r="65" spans="2:9">
      <c r="B65" s="6">
        <f t="shared" si="7"/>
        <v>4</v>
      </c>
      <c r="C65" s="6">
        <f t="shared" si="6"/>
        <v>5</v>
      </c>
      <c r="D65" s="15">
        <v>610</v>
      </c>
      <c r="E65" s="10">
        <v>800.3850666666666</v>
      </c>
      <c r="F65" s="10">
        <f t="shared" si="5"/>
        <v>924.25619952644627</v>
      </c>
      <c r="G65" s="17">
        <f t="shared" si="2"/>
        <v>704.40629790752246</v>
      </c>
      <c r="H65" s="10">
        <f t="shared" si="3"/>
        <v>94.406297907522458</v>
      </c>
      <c r="I65" s="10">
        <f t="shared" si="4"/>
        <v>8912.5490846038792</v>
      </c>
    </row>
    <row r="66" spans="2:9">
      <c r="B66" s="6">
        <f t="shared" si="7"/>
        <v>5</v>
      </c>
      <c r="C66" s="6">
        <f t="shared" si="6"/>
        <v>1</v>
      </c>
      <c r="D66" s="15">
        <v>910</v>
      </c>
      <c r="E66" s="10">
        <v>678.62443164595334</v>
      </c>
      <c r="F66" s="10">
        <f t="shared" si="5"/>
        <v>911.86908624046828</v>
      </c>
      <c r="G66" s="17">
        <f t="shared" si="2"/>
        <v>1222.7689275291866</v>
      </c>
      <c r="H66" s="10">
        <f t="shared" si="3"/>
        <v>312.76892752918661</v>
      </c>
      <c r="I66" s="10">
        <f t="shared" si="4"/>
        <v>97824.402027757591</v>
      </c>
    </row>
    <row r="67" spans="2:9">
      <c r="B67" s="6">
        <f t="shared" si="7"/>
        <v>5</v>
      </c>
      <c r="C67" s="6">
        <f t="shared" si="6"/>
        <v>2</v>
      </c>
      <c r="D67" s="15">
        <v>754</v>
      </c>
      <c r="E67" s="10">
        <v>666.44779765754129</v>
      </c>
      <c r="F67" s="10">
        <f t="shared" si="5"/>
        <v>888.54462078101676</v>
      </c>
      <c r="G67" s="17">
        <f t="shared" si="2"/>
        <v>1005.2740010901072</v>
      </c>
      <c r="H67" s="10">
        <f t="shared" si="3"/>
        <v>251.27400109010716</v>
      </c>
      <c r="I67" s="10">
        <f t="shared" si="4"/>
        <v>63138.623623831176</v>
      </c>
    </row>
    <row r="68" spans="2:9">
      <c r="B68" s="6">
        <f t="shared" si="7"/>
        <v>5</v>
      </c>
      <c r="C68" s="6">
        <f t="shared" si="6"/>
        <v>3</v>
      </c>
      <c r="D68" s="15">
        <v>705</v>
      </c>
      <c r="E68" s="10">
        <v>769.69956510162422</v>
      </c>
      <c r="F68" s="10">
        <f t="shared" si="5"/>
        <v>866.33493846866929</v>
      </c>
      <c r="G68" s="17">
        <f t="shared" si="2"/>
        <v>793.51237718287109</v>
      </c>
      <c r="H68" s="10">
        <f t="shared" si="3"/>
        <v>88.512377182871091</v>
      </c>
      <c r="I68" s="10">
        <f t="shared" si="4"/>
        <v>7834.4409145628388</v>
      </c>
    </row>
    <row r="69" spans="2:9">
      <c r="B69" s="6">
        <f t="shared" si="7"/>
        <v>5</v>
      </c>
      <c r="C69" s="6">
        <f t="shared" si="6"/>
        <v>4</v>
      </c>
      <c r="D69" s="15">
        <v>729</v>
      </c>
      <c r="E69" s="10">
        <v>858.04506745765968</v>
      </c>
      <c r="F69" s="10">
        <f t="shared" si="5"/>
        <v>856.67140113196479</v>
      </c>
      <c r="G69" s="17">
        <f t="shared" si="2"/>
        <v>727.83292522804356</v>
      </c>
      <c r="H69" s="10">
        <f t="shared" si="3"/>
        <v>1.1670747719564361</v>
      </c>
      <c r="I69" s="10">
        <f t="shared" si="4"/>
        <v>1.3620635233371672</v>
      </c>
    </row>
    <row r="70" spans="2:9">
      <c r="B70" s="6">
        <f t="shared" si="7"/>
        <v>5</v>
      </c>
      <c r="C70" s="6">
        <f t="shared" ref="C70" si="8">IF(TypeOfSeasonality="Quarterly",INDEX($J$9:$J$12,MOD(ROW(B70)+2,4)+1,1),IF(TypeOfSeasonality="Monthly",INDEX($J$9:$J$20,MOD(ROW(B70)-6,12)+1,1),INDEX($J$9:$J$13,MOD(ROW(B70)-1,5)+1,1)))</f>
        <v>5</v>
      </c>
      <c r="D70" s="15">
        <v>772</v>
      </c>
      <c r="E70" s="10">
        <v>1012.9463466666666</v>
      </c>
      <c r="F70" s="10">
        <f t="shared" si="5"/>
        <v>856.80876776453431</v>
      </c>
      <c r="G70" s="17">
        <f t="shared" si="2"/>
        <v>653.00237361129257</v>
      </c>
      <c r="H70" s="10">
        <f t="shared" si="3"/>
        <v>118.99762638870743</v>
      </c>
      <c r="I70" s="10">
        <f t="shared" si="4"/>
        <v>14160.435086146399</v>
      </c>
    </row>
    <row r="74" spans="2:9">
      <c r="G74" s="10"/>
    </row>
  </sheetData>
  <conditionalFormatting sqref="E6:E70">
    <cfRule type="expression" dxfId="6" priority="2" stopIfTrue="1">
      <formula>NOT(ISNUMBER(D6))</formula>
    </cfRule>
  </conditionalFormatting>
  <conditionalFormatting sqref="F7:F70">
    <cfRule type="expression" dxfId="5" priority="1" stopIfTrue="1">
      <formula>NOT(ISNUMBER(D6))</formula>
    </cfRule>
  </conditionalFormatting>
  <conditionalFormatting sqref="K13">
    <cfRule type="expression" dxfId="4" priority="3" stopIfTrue="1">
      <formula>(TypeOfSeasonality="Quarterly")</formula>
    </cfRule>
  </conditionalFormatting>
  <conditionalFormatting sqref="K14 K18:K20">
    <cfRule type="expression" dxfId="3" priority="4" stopIfTrue="1">
      <formula>(TypeOfSeasonality&lt;&gt;"Monthly")</formula>
    </cfRule>
  </conditionalFormatting>
  <dataValidations count="2">
    <dataValidation type="list" allowBlank="1" showInputMessage="1" showErrorMessage="1" sqref="K6" xr:uid="{00000000-0002-0000-0500-000000000000}">
      <formula1>"Quarterly,Monthly,Daily"</formula1>
    </dataValidation>
    <dataValidation type="decimal" allowBlank="1" showInputMessage="1" showErrorMessage="1" error="The smoothing constant must be between 0 and 1." sqref="K17" xr:uid="{00000000-0002-0000-0500-000001000000}">
      <formula1>0</formula1>
      <formula2>1</formula2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5"/>
  <sheetViews>
    <sheetView workbookViewId="0">
      <selection activeCell="E6" sqref="E6"/>
    </sheetView>
  </sheetViews>
  <sheetFormatPr defaultColWidth="10.875" defaultRowHeight="13.2"/>
  <cols>
    <col min="1" max="1" width="2.875" style="6" customWidth="1"/>
    <col min="2" max="2" width="5.625" style="6" bestFit="1" customWidth="1"/>
    <col min="3" max="3" width="8.875" style="6" customWidth="1"/>
    <col min="4" max="4" width="8.625" style="6" customWidth="1"/>
    <col min="5" max="6" width="11.625" style="6" customWidth="1"/>
    <col min="7" max="7" width="10" style="6" customWidth="1"/>
    <col min="8" max="8" width="12.625" style="6" customWidth="1"/>
    <col min="9" max="9" width="15.625" style="6" customWidth="1"/>
    <col min="10" max="10" width="9.375" style="6" customWidth="1"/>
    <col min="11" max="11" width="20" style="6" customWidth="1"/>
    <col min="12" max="12" width="5.875" style="6" customWidth="1"/>
    <col min="13" max="13" width="26.875" style="6" bestFit="1" customWidth="1"/>
    <col min="14" max="14" width="8.125" style="6" bestFit="1" customWidth="1"/>
    <col min="15" max="16384" width="10.875" style="6"/>
  </cols>
  <sheetData>
    <row r="1" spans="1:14" ht="17.399999999999999">
      <c r="A1" s="7"/>
    </row>
    <row r="2" spans="1:14" ht="13.8" thickBot="1"/>
    <row r="3" spans="1:14" ht="13.8" thickBot="1">
      <c r="E3" s="5" t="s">
        <v>10</v>
      </c>
      <c r="F3" s="5" t="s">
        <v>10</v>
      </c>
      <c r="H3" s="5" t="s">
        <v>48</v>
      </c>
      <c r="I3" s="5" t="s">
        <v>49</v>
      </c>
      <c r="K3" s="6" t="s">
        <v>69</v>
      </c>
      <c r="M3" s="8" t="s">
        <v>4</v>
      </c>
      <c r="N3" s="9" t="s">
        <v>5</v>
      </c>
    </row>
    <row r="4" spans="1:14">
      <c r="B4" s="5"/>
      <c r="C4" s="5"/>
      <c r="D4" s="5" t="s">
        <v>0</v>
      </c>
      <c r="E4" s="5" t="s">
        <v>11</v>
      </c>
      <c r="F4" s="5" t="s">
        <v>11</v>
      </c>
      <c r="G4" s="5" t="s">
        <v>12</v>
      </c>
      <c r="H4" s="5" t="s">
        <v>13</v>
      </c>
      <c r="I4" s="5" t="s">
        <v>13</v>
      </c>
      <c r="K4" s="6">
        <v>0.3</v>
      </c>
      <c r="M4" s="1" t="s">
        <v>14</v>
      </c>
      <c r="N4" s="2" t="s">
        <v>15</v>
      </c>
    </row>
    <row r="5" spans="1:14" ht="13.8" thickBot="1">
      <c r="B5" s="5" t="str">
        <f>IF(TypeOfSeasonality="Daily","Week","Year")</f>
        <v>Week</v>
      </c>
      <c r="C5" s="5" t="str">
        <f>IF(TypeOfSeasonality="Quarterly","Quarter",IF(TypeOfSeasonality="Monthly","Month","Day"))</f>
        <v>Day</v>
      </c>
      <c r="D5" s="5" t="s">
        <v>1</v>
      </c>
      <c r="E5" s="5" t="s">
        <v>1</v>
      </c>
      <c r="F5" s="5" t="s">
        <v>16</v>
      </c>
      <c r="G5" s="5" t="s">
        <v>16</v>
      </c>
      <c r="H5" s="5" t="s">
        <v>17</v>
      </c>
      <c r="I5" s="5" t="s">
        <v>17</v>
      </c>
      <c r="K5" s="5" t="s">
        <v>2</v>
      </c>
      <c r="M5" s="1" t="s">
        <v>18</v>
      </c>
      <c r="N5" s="2" t="s">
        <v>19</v>
      </c>
    </row>
    <row r="6" spans="1:14">
      <c r="B6" s="6">
        <f>IF(TypeOfSeasonality="Quarterly",TRUNC((ROW(B6)-2)/4),IF(TypeOfSeasonality="Monthly",TRUNC((ROW(B6)+6)/12),43+TRUNC((ROW(B6)-1)/5)))</f>
        <v>44</v>
      </c>
      <c r="C6" s="6">
        <f t="shared" ref="C6:C37" si="0">IF(TypeOfSeasonality="Quarterly",INDEX($J$9:$J$12,MOD(ROW(B6)+2,4)+1,1),IF(TypeOfSeasonality="Monthly",INDEX($J$9:$J$20,MOD(ROW(B6)-6,12)+1,1),INDEX($J$9:$J$13,MOD(ROW(B6)-1,5)+1,1)))</f>
        <v>1</v>
      </c>
      <c r="D6" s="15">
        <v>1130</v>
      </c>
      <c r="E6" s="10">
        <f ca="1">D6/VLOOKUP(C6,$J$9:$K$13,2)</f>
        <v>869.40241428916067</v>
      </c>
      <c r="F6" s="10" t="s">
        <v>46</v>
      </c>
      <c r="G6" s="16" t="s">
        <v>46</v>
      </c>
      <c r="H6" s="10" t="s">
        <v>46</v>
      </c>
      <c r="I6" s="6" t="s">
        <v>46</v>
      </c>
      <c r="K6" s="18" t="s">
        <v>9</v>
      </c>
      <c r="M6" s="1" t="s">
        <v>20</v>
      </c>
      <c r="N6" s="2" t="s">
        <v>21</v>
      </c>
    </row>
    <row r="7" spans="1:14">
      <c r="B7" s="6">
        <f t="shared" ref="B7:B45" si="1">IF(TypeOfSeasonality="Quarterly",TRUNC((ROW(B7)-2)/4),IF(TypeOfSeasonality="Monthly",TRUNC((ROW(B7)+6)/12),43+TRUNC((ROW(B7)-1)/5)))</f>
        <v>44</v>
      </c>
      <c r="C7" s="6">
        <f t="shared" si="0"/>
        <v>2</v>
      </c>
      <c r="D7" s="15">
        <v>851</v>
      </c>
      <c r="E7" s="10">
        <f t="shared" ref="E7:E70" ca="1" si="2">D7/VLOOKUP(C7,$J$9:$K$13,2)</f>
        <v>772.46768429597</v>
      </c>
      <c r="F7" s="10">
        <f ca="1">E6</f>
        <v>869.40241428916067</v>
      </c>
      <c r="G7" s="17">
        <f ca="1">F7*VLOOKUP(C7,$J$9:$K$13,2)</f>
        <v>957.78952259263542</v>
      </c>
      <c r="H7" s="10">
        <f ca="1">ABS(D7-G7)</f>
        <v>106.78952259263542</v>
      </c>
      <c r="I7" s="10">
        <f ca="1">H7^2</f>
        <v>11404.002135562991</v>
      </c>
      <c r="M7" s="1" t="s">
        <v>22</v>
      </c>
      <c r="N7" s="2" t="s">
        <v>23</v>
      </c>
    </row>
    <row r="8" spans="1:14">
      <c r="B8" s="6">
        <f t="shared" si="1"/>
        <v>44</v>
      </c>
      <c r="C8" s="6">
        <f t="shared" si="0"/>
        <v>3</v>
      </c>
      <c r="D8" s="15">
        <v>859</v>
      </c>
      <c r="E8" s="10">
        <f t="shared" ca="1" si="2"/>
        <v>965.33519093732878</v>
      </c>
      <c r="F8" s="10">
        <f ca="1">$K$4*E7+(1-$K$4)*F7</f>
        <v>840.32199529120339</v>
      </c>
      <c r="G8" s="17">
        <f t="shared" ref="G8:G71" ca="1" si="3">F8*VLOOKUP(C8,$J$9:$K$13,2)</f>
        <v>747.75746365803684</v>
      </c>
      <c r="H8" s="10">
        <f t="shared" ref="H8:H71" ca="1" si="4">ABS(D8-G8)</f>
        <v>111.24253634196316</v>
      </c>
      <c r="I8" s="10">
        <f t="shared" ref="I8:I71" ca="1" si="5">H8^2</f>
        <v>12374.901891792993</v>
      </c>
      <c r="J8" s="5" t="str">
        <f>IF(TypeOfSeasonality="Quarterly","Quarter",IF(TypeOfSeasonality="Monthly","Month","Day"))</f>
        <v>Day</v>
      </c>
      <c r="K8" s="5" t="s">
        <v>3</v>
      </c>
      <c r="M8" s="1" t="s">
        <v>6</v>
      </c>
      <c r="N8" s="2" t="s">
        <v>24</v>
      </c>
    </row>
    <row r="9" spans="1:14">
      <c r="B9" s="6">
        <f t="shared" si="1"/>
        <v>44</v>
      </c>
      <c r="C9" s="6">
        <f t="shared" si="0"/>
        <v>4</v>
      </c>
      <c r="D9" s="15">
        <v>828</v>
      </c>
      <c r="E9" s="10">
        <f t="shared" ca="1" si="2"/>
        <v>995.16485909300275</v>
      </c>
      <c r="F9" s="10">
        <f t="shared" ref="F9:F72" ca="1" si="6">$K$4*E8+(1-$K$4)*F8</f>
        <v>877.825953985041</v>
      </c>
      <c r="G9" s="17">
        <f t="shared" ca="1" si="3"/>
        <v>730.37133823440945</v>
      </c>
      <c r="H9" s="10">
        <f t="shared" ca="1" si="4"/>
        <v>97.62866176559055</v>
      </c>
      <c r="I9" s="10">
        <f t="shared" ca="1" si="5"/>
        <v>9531.3555981400823</v>
      </c>
      <c r="J9" s="6">
        <v>1</v>
      </c>
      <c r="K9" s="19">
        <f ca="1">K29/$K$15</f>
        <v>1.2997433425853879</v>
      </c>
      <c r="M9" s="1" t="s">
        <v>25</v>
      </c>
      <c r="N9" s="2" t="s">
        <v>26</v>
      </c>
    </row>
    <row r="10" spans="1:14">
      <c r="B10" s="6">
        <f t="shared" si="1"/>
        <v>44</v>
      </c>
      <c r="C10" s="6">
        <f t="shared" si="0"/>
        <v>5</v>
      </c>
      <c r="D10" s="15">
        <v>726</v>
      </c>
      <c r="E10" s="10">
        <f t="shared" ca="1" si="2"/>
        <v>974.12028142019039</v>
      </c>
      <c r="F10" s="10">
        <f t="shared" ca="1" si="6"/>
        <v>913.02762551742944</v>
      </c>
      <c r="G10" s="17">
        <f t="shared" ca="1" si="3"/>
        <v>680.46838646995332</v>
      </c>
      <c r="H10" s="10">
        <f t="shared" ca="1" si="4"/>
        <v>45.531613530046684</v>
      </c>
      <c r="I10" s="10">
        <f t="shared" ca="1" si="5"/>
        <v>2073.1278306495301</v>
      </c>
      <c r="J10" s="6">
        <v>2</v>
      </c>
      <c r="K10" s="19">
        <f t="shared" ref="K10:K13" ca="1" si="7">K30/$K$15</f>
        <v>1.1016642084847921</v>
      </c>
      <c r="M10" s="1" t="s">
        <v>27</v>
      </c>
      <c r="N10" s="2" t="s">
        <v>28</v>
      </c>
    </row>
    <row r="11" spans="1:14">
      <c r="B11" s="6">
        <f t="shared" si="1"/>
        <v>45</v>
      </c>
      <c r="C11" s="6">
        <f t="shared" si="0"/>
        <v>1</v>
      </c>
      <c r="D11" s="15">
        <v>1085</v>
      </c>
      <c r="E11" s="10">
        <f t="shared" ca="1" si="2"/>
        <v>834.78019425109676</v>
      </c>
      <c r="F11" s="10">
        <f t="shared" ca="1" si="6"/>
        <v>931.35542228825773</v>
      </c>
      <c r="G11" s="17">
        <f t="shared" ca="1" si="3"/>
        <v>1210.5230096999655</v>
      </c>
      <c r="H11" s="10">
        <f t="shared" ca="1" si="4"/>
        <v>125.52300969996554</v>
      </c>
      <c r="I11" s="10">
        <f t="shared" ca="1" si="5"/>
        <v>15756.025964137643</v>
      </c>
      <c r="J11" s="6">
        <v>3</v>
      </c>
      <c r="K11" s="19">
        <f t="shared" ca="1" si="7"/>
        <v>0.88984635395496292</v>
      </c>
      <c r="M11" s="1" t="s">
        <v>7</v>
      </c>
      <c r="N11" s="2" t="s">
        <v>29</v>
      </c>
    </row>
    <row r="12" spans="1:14" ht="13.8" thickBot="1">
      <c r="B12" s="6">
        <f t="shared" si="1"/>
        <v>45</v>
      </c>
      <c r="C12" s="6">
        <f t="shared" si="0"/>
        <v>2</v>
      </c>
      <c r="D12" s="15">
        <v>1042</v>
      </c>
      <c r="E12" s="10">
        <f t="shared" ca="1" si="2"/>
        <v>945.84174739882576</v>
      </c>
      <c r="F12" s="10">
        <f t="shared" ca="1" si="6"/>
        <v>902.38285387710937</v>
      </c>
      <c r="G12" s="17">
        <f t="shared" ca="1" si="3"/>
        <v>994.12289246677346</v>
      </c>
      <c r="H12" s="10">
        <f t="shared" ca="1" si="4"/>
        <v>47.877107533226535</v>
      </c>
      <c r="I12" s="10">
        <f t="shared" ca="1" si="5"/>
        <v>2292.217425748137</v>
      </c>
      <c r="J12" s="6">
        <v>4</v>
      </c>
      <c r="K12" s="19">
        <f t="shared" ca="1" si="7"/>
        <v>0.83202294819236533</v>
      </c>
      <c r="M12" s="3" t="s">
        <v>8</v>
      </c>
      <c r="N12" s="4" t="s">
        <v>30</v>
      </c>
    </row>
    <row r="13" spans="1:14">
      <c r="B13" s="6">
        <f t="shared" si="1"/>
        <v>45</v>
      </c>
      <c r="C13" s="6">
        <f t="shared" si="0"/>
        <v>3</v>
      </c>
      <c r="D13" s="15">
        <v>892</v>
      </c>
      <c r="E13" s="10">
        <f t="shared" ca="1" si="2"/>
        <v>1002.4202448382972</v>
      </c>
      <c r="F13" s="10">
        <f t="shared" ca="1" si="6"/>
        <v>915.42052193362429</v>
      </c>
      <c r="G13" s="17">
        <f t="shared" ca="1" si="3"/>
        <v>814.58361377818471</v>
      </c>
      <c r="H13" s="10">
        <f t="shared" ca="1" si="4"/>
        <v>77.416386221815287</v>
      </c>
      <c r="I13" s="10">
        <f t="shared" ca="1" si="5"/>
        <v>5993.2968556452715</v>
      </c>
      <c r="J13" s="6">
        <v>5</v>
      </c>
      <c r="K13" s="19">
        <f t="shared" ca="1" si="7"/>
        <v>0.74528783954846867</v>
      </c>
    </row>
    <row r="14" spans="1:14">
      <c r="B14" s="6">
        <f t="shared" si="1"/>
        <v>45</v>
      </c>
      <c r="C14" s="6">
        <f t="shared" si="0"/>
        <v>4</v>
      </c>
      <c r="D14" s="15">
        <v>840</v>
      </c>
      <c r="E14" s="10">
        <f t="shared" ca="1" si="2"/>
        <v>1009.5875382102927</v>
      </c>
      <c r="F14" s="10">
        <f t="shared" ca="1" si="6"/>
        <v>941.52043880502606</v>
      </c>
      <c r="G14" s="17">
        <f t="shared" ca="1" si="3"/>
        <v>783.36661127792729</v>
      </c>
      <c r="H14" s="10">
        <f t="shared" ca="1" si="4"/>
        <v>56.633388722072709</v>
      </c>
      <c r="I14" s="10">
        <f t="shared" ca="1" si="5"/>
        <v>3207.3407181453922</v>
      </c>
      <c r="J14" s="6" t="str">
        <f>IF(TypeOfSeasonality="Monthly","June","")</f>
        <v/>
      </c>
      <c r="K14" s="11" t="s">
        <v>67</v>
      </c>
    </row>
    <row r="15" spans="1:14">
      <c r="B15" s="6">
        <f t="shared" si="1"/>
        <v>45</v>
      </c>
      <c r="C15" s="6">
        <f t="shared" si="0"/>
        <v>5</v>
      </c>
      <c r="D15" s="15">
        <v>799</v>
      </c>
      <c r="E15" s="10">
        <f t="shared" ca="1" si="2"/>
        <v>1072.0690149514217</v>
      </c>
      <c r="F15" s="10">
        <f t="shared" ca="1" si="6"/>
        <v>961.94056862660591</v>
      </c>
      <c r="G15" s="17">
        <f t="shared" ca="1" si="3"/>
        <v>716.92260816574856</v>
      </c>
      <c r="H15" s="10">
        <f t="shared" ca="1" si="4"/>
        <v>82.077391834251443</v>
      </c>
      <c r="I15" s="10">
        <f t="shared" ca="1" si="5"/>
        <v>6736.6982503132458</v>
      </c>
      <c r="J15" s="12"/>
      <c r="K15" s="32">
        <f>AVERAGE(TrueValue)</f>
        <v>946.23076923076928</v>
      </c>
    </row>
    <row r="16" spans="1:14">
      <c r="B16" s="6">
        <f t="shared" si="1"/>
        <v>46</v>
      </c>
      <c r="C16" s="6">
        <f t="shared" si="0"/>
        <v>1</v>
      </c>
      <c r="D16" s="15">
        <v>1303</v>
      </c>
      <c r="E16" s="10">
        <f t="shared" ca="1" si="2"/>
        <v>1002.5056157688286</v>
      </c>
      <c r="F16" s="10">
        <f t="shared" ca="1" si="6"/>
        <v>994.97910252405052</v>
      </c>
      <c r="G16" s="17">
        <f t="shared" ca="1" si="3"/>
        <v>1293.2174645172188</v>
      </c>
      <c r="H16" s="10">
        <f t="shared" ca="1" si="4"/>
        <v>9.7825354827812134</v>
      </c>
      <c r="I16" s="10">
        <f t="shared" ca="1" si="5"/>
        <v>95.69800047187347</v>
      </c>
      <c r="J16" s="12"/>
      <c r="K16" s="10"/>
    </row>
    <row r="17" spans="2:11">
      <c r="B17" s="6">
        <f t="shared" si="1"/>
        <v>46</v>
      </c>
      <c r="C17" s="6">
        <f t="shared" si="0"/>
        <v>2</v>
      </c>
      <c r="D17" s="15">
        <v>1121</v>
      </c>
      <c r="E17" s="10">
        <f t="shared" ca="1" si="2"/>
        <v>1017.5514384204258</v>
      </c>
      <c r="F17" s="10">
        <f t="shared" ca="1" si="6"/>
        <v>997.23705649748399</v>
      </c>
      <c r="G17" s="17">
        <f t="shared" ca="1" si="3"/>
        <v>1098.6203725180046</v>
      </c>
      <c r="H17" s="10">
        <f t="shared" ca="1" si="4"/>
        <v>22.379627481995385</v>
      </c>
      <c r="I17" s="10">
        <f t="shared" ca="1" si="5"/>
        <v>500.84772623288308</v>
      </c>
      <c r="J17" s="37"/>
      <c r="K17" s="11"/>
    </row>
    <row r="18" spans="2:11">
      <c r="B18" s="6">
        <f t="shared" si="1"/>
        <v>46</v>
      </c>
      <c r="C18" s="6">
        <f t="shared" si="0"/>
        <v>3</v>
      </c>
      <c r="D18" s="15">
        <v>1003</v>
      </c>
      <c r="E18" s="10">
        <f t="shared" ca="1" si="2"/>
        <v>1127.160880687009</v>
      </c>
      <c r="F18" s="10">
        <f t="shared" ca="1" si="6"/>
        <v>1003.3313710743664</v>
      </c>
      <c r="G18" s="17">
        <f t="shared" ca="1" si="3"/>
        <v>892.81076235915896</v>
      </c>
      <c r="H18" s="10">
        <f t="shared" ca="1" si="4"/>
        <v>110.18923764084104</v>
      </c>
      <c r="I18" s="10">
        <f t="shared" ca="1" si="5"/>
        <v>12141.66809186974</v>
      </c>
      <c r="K18" s="11"/>
    </row>
    <row r="19" spans="2:11">
      <c r="B19" s="6">
        <f t="shared" si="1"/>
        <v>46</v>
      </c>
      <c r="C19" s="6">
        <f t="shared" si="0"/>
        <v>4</v>
      </c>
      <c r="D19" s="15">
        <v>1113</v>
      </c>
      <c r="E19" s="10">
        <f t="shared" ca="1" si="2"/>
        <v>1337.7034881286379</v>
      </c>
      <c r="F19" s="10">
        <f t="shared" ca="1" si="6"/>
        <v>1040.4802239581591</v>
      </c>
      <c r="G19" s="17">
        <f t="shared" ca="1" si="3"/>
        <v>865.70342347352005</v>
      </c>
      <c r="H19" s="10">
        <f t="shared" ca="1" si="4"/>
        <v>247.29657652647995</v>
      </c>
      <c r="I19" s="10">
        <f t="shared" ca="1" si="5"/>
        <v>61155.596761717155</v>
      </c>
      <c r="K19" s="11"/>
    </row>
    <row r="20" spans="2:11">
      <c r="B20" s="6">
        <f t="shared" si="1"/>
        <v>46</v>
      </c>
      <c r="C20" s="6">
        <f t="shared" si="0"/>
        <v>5</v>
      </c>
      <c r="D20" s="15">
        <v>1005</v>
      </c>
      <c r="E20" s="10">
        <f t="shared" ca="1" si="2"/>
        <v>1348.4722903957181</v>
      </c>
      <c r="F20" s="10">
        <f t="shared" ca="1" si="6"/>
        <v>1129.6472032093027</v>
      </c>
      <c r="G20" s="17">
        <f t="shared" ca="1" si="3"/>
        <v>841.91232353183113</v>
      </c>
      <c r="H20" s="10">
        <f t="shared" ca="1" si="4"/>
        <v>163.08767646816887</v>
      </c>
      <c r="I20" s="10">
        <f t="shared" ca="1" si="5"/>
        <v>26597.59021578612</v>
      </c>
      <c r="K20" s="11"/>
    </row>
    <row r="21" spans="2:11">
      <c r="B21" s="6">
        <f t="shared" si="1"/>
        <v>47</v>
      </c>
      <c r="C21" s="6">
        <f t="shared" si="0"/>
        <v>1</v>
      </c>
      <c r="D21" s="15">
        <v>2652</v>
      </c>
      <c r="E21" s="10">
        <f t="shared" ca="1" si="2"/>
        <v>2040.4028342432339</v>
      </c>
      <c r="F21" s="10">
        <f t="shared" ca="1" si="6"/>
        <v>1195.2947293652273</v>
      </c>
      <c r="G21" s="17">
        <f t="shared" ca="1" si="3"/>
        <v>1553.5763669198573</v>
      </c>
      <c r="H21" s="10">
        <f t="shared" ca="1" si="4"/>
        <v>1098.4236330801427</v>
      </c>
      <c r="I21" s="10">
        <f t="shared" ca="1" si="5"/>
        <v>1206534.47770898</v>
      </c>
    </row>
    <row r="22" spans="2:11" ht="13.8" thickBot="1">
      <c r="B22" s="6">
        <f t="shared" si="1"/>
        <v>47</v>
      </c>
      <c r="C22" s="6">
        <f t="shared" si="0"/>
        <v>2</v>
      </c>
      <c r="D22" s="15">
        <v>2825</v>
      </c>
      <c r="E22" s="10">
        <f t="shared" ca="1" si="2"/>
        <v>2564.3022422281024</v>
      </c>
      <c r="F22" s="10">
        <f t="shared" ca="1" si="6"/>
        <v>1448.8271608286293</v>
      </c>
      <c r="G22" s="17">
        <f t="shared" ca="1" si="3"/>
        <v>1596.1210273655404</v>
      </c>
      <c r="H22" s="10">
        <f t="shared" ca="1" si="4"/>
        <v>1228.8789726344596</v>
      </c>
      <c r="I22" s="10">
        <f t="shared" ca="1" si="5"/>
        <v>1510143.529383125</v>
      </c>
      <c r="J22" s="12" t="s">
        <v>31</v>
      </c>
    </row>
    <row r="23" spans="2:11" ht="13.8" thickBot="1">
      <c r="B23" s="6">
        <f t="shared" si="1"/>
        <v>47</v>
      </c>
      <c r="C23" s="6">
        <f t="shared" si="0"/>
        <v>3</v>
      </c>
      <c r="D23" s="15">
        <v>1841</v>
      </c>
      <c r="E23" s="10">
        <f t="shared" ca="1" si="2"/>
        <v>2068.8964918691763</v>
      </c>
      <c r="F23" s="10">
        <f t="shared" ca="1" si="6"/>
        <v>1783.4696852484713</v>
      </c>
      <c r="G23" s="17">
        <f t="shared" ca="1" si="3"/>
        <v>1587.0139968075575</v>
      </c>
      <c r="H23" s="10">
        <f t="shared" ca="1" si="4"/>
        <v>253.98600319244247</v>
      </c>
      <c r="I23" s="10">
        <f t="shared" ca="1" si="5"/>
        <v>64508.889817671392</v>
      </c>
      <c r="J23" s="13" t="s">
        <v>32</v>
      </c>
      <c r="K23" s="21">
        <f ca="1">AVERAGE(H7:H75)</f>
        <v>263.67844250688523</v>
      </c>
    </row>
    <row r="24" spans="2:11">
      <c r="B24" s="6">
        <f t="shared" si="1"/>
        <v>47</v>
      </c>
      <c r="C24" s="6">
        <f t="shared" si="0"/>
        <v>4</v>
      </c>
      <c r="D24" s="15">
        <v>0</v>
      </c>
      <c r="E24" s="10">
        <f t="shared" ca="1" si="2"/>
        <v>0</v>
      </c>
      <c r="F24" s="10">
        <f t="shared" ca="1" si="6"/>
        <v>1869.0977272346827</v>
      </c>
      <c r="G24" s="17">
        <f t="shared" ca="1" si="3"/>
        <v>1555.1322014734501</v>
      </c>
      <c r="H24" s="10">
        <f t="shared" ca="1" si="4"/>
        <v>1555.1322014734501</v>
      </c>
      <c r="I24" s="10">
        <f t="shared" ca="1" si="5"/>
        <v>2418436.1640596595</v>
      </c>
    </row>
    <row r="25" spans="2:11" ht="13.8" thickBot="1">
      <c r="B25" s="6">
        <f t="shared" si="1"/>
        <v>47</v>
      </c>
      <c r="C25" s="6">
        <f t="shared" si="0"/>
        <v>5</v>
      </c>
      <c r="D25" s="15">
        <v>0</v>
      </c>
      <c r="E25" s="10">
        <f t="shared" ca="1" si="2"/>
        <v>0</v>
      </c>
      <c r="F25" s="10">
        <f t="shared" ca="1" si="6"/>
        <v>1308.3684090642778</v>
      </c>
      <c r="G25" s="17">
        <f t="shared" ca="1" si="3"/>
        <v>975.11106492498266</v>
      </c>
      <c r="H25" s="10">
        <f t="shared" ca="1" si="4"/>
        <v>975.11106492498266</v>
      </c>
      <c r="I25" s="10">
        <f t="shared" ca="1" si="5"/>
        <v>950841.5889391338</v>
      </c>
      <c r="J25" s="12" t="s">
        <v>33</v>
      </c>
    </row>
    <row r="26" spans="2:11" ht="13.8" thickBot="1">
      <c r="B26" s="6">
        <f t="shared" si="1"/>
        <v>48</v>
      </c>
      <c r="C26" s="6">
        <f t="shared" si="0"/>
        <v>1</v>
      </c>
      <c r="D26" s="15">
        <v>1949</v>
      </c>
      <c r="E26" s="10">
        <f t="shared" ca="1" si="2"/>
        <v>1499.5268189819242</v>
      </c>
      <c r="F26" s="10">
        <f t="shared" ca="1" si="6"/>
        <v>915.85788634499443</v>
      </c>
      <c r="G26" s="17">
        <f t="shared" ca="1" si="3"/>
        <v>1190.3801905312314</v>
      </c>
      <c r="H26" s="10">
        <f t="shared" ca="1" si="4"/>
        <v>758.61980946876861</v>
      </c>
      <c r="I26" s="10">
        <f t="shared" ca="1" si="5"/>
        <v>575504.01531843073</v>
      </c>
      <c r="J26" s="13" t="s">
        <v>34</v>
      </c>
      <c r="K26" s="20">
        <f ca="1">AVERAGE(I7:I75)</f>
        <v>167173.39416316524</v>
      </c>
    </row>
    <row r="27" spans="2:11">
      <c r="B27" s="6">
        <f t="shared" si="1"/>
        <v>48</v>
      </c>
      <c r="C27" s="6">
        <f t="shared" si="0"/>
        <v>2</v>
      </c>
      <c r="D27" s="15">
        <v>1507</v>
      </c>
      <c r="E27" s="10">
        <f t="shared" ca="1" si="2"/>
        <v>1367.9304350576108</v>
      </c>
      <c r="F27" s="10">
        <f t="shared" ca="1" si="6"/>
        <v>1090.9585661360734</v>
      </c>
      <c r="G27" s="17">
        <f t="shared" ca="1" si="3"/>
        <v>1201.870005252001</v>
      </c>
      <c r="H27" s="10">
        <f t="shared" ca="1" si="4"/>
        <v>305.12999474799904</v>
      </c>
      <c r="I27" s="10">
        <f t="shared" ca="1" si="5"/>
        <v>93104.313694913915</v>
      </c>
    </row>
    <row r="28" spans="2:11">
      <c r="B28" s="6">
        <f t="shared" si="1"/>
        <v>48</v>
      </c>
      <c r="C28" s="6">
        <f t="shared" si="0"/>
        <v>3</v>
      </c>
      <c r="D28" s="15">
        <v>989</v>
      </c>
      <c r="E28" s="10">
        <f t="shared" ca="1" si="2"/>
        <v>1111.4278275169013</v>
      </c>
      <c r="F28" s="10">
        <f t="shared" ca="1" si="6"/>
        <v>1174.0501268125345</v>
      </c>
      <c r="G28" s="17">
        <f t="shared" ca="1" si="3"/>
        <v>1044.7242247044956</v>
      </c>
      <c r="H28" s="10">
        <f t="shared" ca="1" si="4"/>
        <v>55.724224704495555</v>
      </c>
      <c r="I28" s="10">
        <f t="shared" ca="1" si="5"/>
        <v>3105.1892189171126</v>
      </c>
      <c r="J28" s="5" t="s">
        <v>68</v>
      </c>
      <c r="K28" s="5" t="s">
        <v>61</v>
      </c>
    </row>
    <row r="29" spans="2:11">
      <c r="B29" s="6">
        <f t="shared" si="1"/>
        <v>48</v>
      </c>
      <c r="C29" s="6">
        <f t="shared" si="0"/>
        <v>4</v>
      </c>
      <c r="D29" s="15">
        <v>990</v>
      </c>
      <c r="E29" s="10">
        <f t="shared" ca="1" si="2"/>
        <v>1189.8710271764164</v>
      </c>
      <c r="F29" s="10">
        <f t="shared" ca="1" si="6"/>
        <v>1155.2634370238445</v>
      </c>
      <c r="G29" s="17">
        <f t="shared" ca="1" si="3"/>
        <v>961.20569081142412</v>
      </c>
      <c r="H29" s="10">
        <f t="shared" ca="1" si="4"/>
        <v>28.79430918857588</v>
      </c>
      <c r="I29" s="10">
        <f t="shared" ca="1" si="5"/>
        <v>829.11224164730538</v>
      </c>
      <c r="J29" s="6">
        <v>1</v>
      </c>
      <c r="K29" s="32">
        <f ca="1">AVERAGEIF($C$6:$C$75,J29,TrueValue)</f>
        <v>1229.8571428571429</v>
      </c>
    </row>
    <row r="30" spans="2:11">
      <c r="B30" s="6">
        <f t="shared" si="1"/>
        <v>48</v>
      </c>
      <c r="C30" s="6">
        <f t="shared" si="0"/>
        <v>5</v>
      </c>
      <c r="D30" s="15">
        <v>1084</v>
      </c>
      <c r="E30" s="10">
        <f t="shared" ca="1" si="2"/>
        <v>1454.4716047651327</v>
      </c>
      <c r="F30" s="10">
        <f t="shared" ca="1" si="6"/>
        <v>1165.6457140696161</v>
      </c>
      <c r="G30" s="17">
        <f t="shared" ca="1" si="3"/>
        <v>868.74157591787628</v>
      </c>
      <c r="H30" s="10">
        <f t="shared" ca="1" si="4"/>
        <v>215.25842408212372</v>
      </c>
      <c r="I30" s="10">
        <f t="shared" ca="1" si="5"/>
        <v>46336.189138319423</v>
      </c>
      <c r="J30" s="6">
        <v>2</v>
      </c>
      <c r="K30" s="32">
        <f ca="1">AVERAGEIF($C$6:$C$75,J30,TrueValue)</f>
        <v>1042.4285714285713</v>
      </c>
    </row>
    <row r="31" spans="2:11">
      <c r="B31" s="6">
        <f t="shared" si="1"/>
        <v>49</v>
      </c>
      <c r="C31" s="6">
        <f t="shared" si="0"/>
        <v>1</v>
      </c>
      <c r="D31" s="15">
        <v>1260</v>
      </c>
      <c r="E31" s="10">
        <f t="shared" ca="1" si="2"/>
        <v>969.42216106578985</v>
      </c>
      <c r="F31" s="10">
        <f t="shared" ca="1" si="6"/>
        <v>1252.293481278271</v>
      </c>
      <c r="G31" s="17">
        <f t="shared" ca="1" si="3"/>
        <v>1627.6601152545118</v>
      </c>
      <c r="H31" s="10">
        <f t="shared" ca="1" si="4"/>
        <v>367.66011525451177</v>
      </c>
      <c r="I31" s="10">
        <f t="shared" ca="1" si="5"/>
        <v>135173.96034896089</v>
      </c>
      <c r="J31" s="6">
        <v>3</v>
      </c>
      <c r="K31" s="32">
        <f ca="1">AVERAGEIF($C$6:$C$75,J31,TrueValue)</f>
        <v>842</v>
      </c>
    </row>
    <row r="32" spans="2:11">
      <c r="B32" s="6">
        <f t="shared" si="1"/>
        <v>49</v>
      </c>
      <c r="C32" s="6">
        <f t="shared" si="0"/>
        <v>2</v>
      </c>
      <c r="D32" s="15">
        <v>1134</v>
      </c>
      <c r="E32" s="10">
        <f t="shared" ca="1" si="2"/>
        <v>1029.3517673227143</v>
      </c>
      <c r="F32" s="10">
        <f t="shared" ca="1" si="6"/>
        <v>1167.4320852145265</v>
      </c>
      <c r="G32" s="17">
        <f t="shared" ca="1" si="3"/>
        <v>1286.1181441176118</v>
      </c>
      <c r="H32" s="10">
        <f t="shared" ca="1" si="4"/>
        <v>152.11814411761179</v>
      </c>
      <c r="I32" s="10">
        <f t="shared" ca="1" si="5"/>
        <v>23139.929769786511</v>
      </c>
      <c r="J32" s="6">
        <v>4</v>
      </c>
      <c r="K32" s="32">
        <f ca="1">AVERAGEIF($C$6:$C$75,J32,TrueValue)</f>
        <v>787.28571428571433</v>
      </c>
    </row>
    <row r="33" spans="2:11">
      <c r="B33" s="6">
        <f t="shared" si="1"/>
        <v>49</v>
      </c>
      <c r="C33" s="6">
        <f t="shared" si="0"/>
        <v>3</v>
      </c>
      <c r="D33" s="15">
        <v>941</v>
      </c>
      <c r="E33" s="10">
        <f t="shared" ca="1" si="2"/>
        <v>1057.4859309336746</v>
      </c>
      <c r="F33" s="10">
        <f t="shared" ca="1" si="6"/>
        <v>1126.0079898469828</v>
      </c>
      <c r="G33" s="17">
        <f t="shared" ca="1" si="3"/>
        <v>1001.9741042894946</v>
      </c>
      <c r="H33" s="10">
        <f t="shared" ca="1" si="4"/>
        <v>60.974104289494562</v>
      </c>
      <c r="I33" s="10">
        <f t="shared" ca="1" si="5"/>
        <v>3717.8413939061593</v>
      </c>
      <c r="J33" s="6">
        <v>5</v>
      </c>
      <c r="K33" s="32">
        <f ca="1">AVERAGEIF($C$6:$C$75,J33,TrueValue)</f>
        <v>705.21428571428567</v>
      </c>
    </row>
    <row r="34" spans="2:11">
      <c r="B34" s="6">
        <f t="shared" si="1"/>
        <v>49</v>
      </c>
      <c r="C34" s="6">
        <f t="shared" si="0"/>
        <v>4</v>
      </c>
      <c r="D34" s="15">
        <v>847</v>
      </c>
      <c r="E34" s="10">
        <f t="shared" ca="1" si="2"/>
        <v>1018.0007676953785</v>
      </c>
      <c r="F34" s="10">
        <f t="shared" ca="1" si="6"/>
        <v>1105.4513721729902</v>
      </c>
      <c r="G34" s="17">
        <f t="shared" ca="1" si="3"/>
        <v>919.76090975866703</v>
      </c>
      <c r="H34" s="10">
        <f t="shared" ca="1" si="4"/>
        <v>72.760909758667026</v>
      </c>
      <c r="I34" s="10">
        <f t="shared" ca="1" si="5"/>
        <v>5294.1499889088864</v>
      </c>
    </row>
    <row r="35" spans="2:11">
      <c r="B35" s="6">
        <f t="shared" si="1"/>
        <v>49</v>
      </c>
      <c r="C35" s="6">
        <f t="shared" si="0"/>
        <v>5</v>
      </c>
      <c r="D35" s="15">
        <v>714</v>
      </c>
      <c r="E35" s="10">
        <f t="shared" ca="1" si="2"/>
        <v>958.01911974382358</v>
      </c>
      <c r="F35" s="10">
        <f t="shared" ca="1" si="6"/>
        <v>1079.2161908297066</v>
      </c>
      <c r="G35" s="17">
        <f t="shared" ca="1" si="3"/>
        <v>804.32670326919992</v>
      </c>
      <c r="H35" s="10">
        <f t="shared" ca="1" si="4"/>
        <v>90.326703269199925</v>
      </c>
      <c r="I35" s="10">
        <f t="shared" ca="1" si="5"/>
        <v>8158.913323482092</v>
      </c>
    </row>
    <row r="36" spans="2:11">
      <c r="B36" s="6">
        <f t="shared" si="1"/>
        <v>50</v>
      </c>
      <c r="C36" s="6">
        <f t="shared" si="0"/>
        <v>1</v>
      </c>
      <c r="D36" s="15">
        <v>1002</v>
      </c>
      <c r="E36" s="10">
        <f t="shared" ca="1" si="2"/>
        <v>770.92143284755673</v>
      </c>
      <c r="F36" s="10">
        <f t="shared" ca="1" si="6"/>
        <v>1042.8570695039416</v>
      </c>
      <c r="G36" s="17">
        <f t="shared" ca="1" si="3"/>
        <v>1355.4465333558553</v>
      </c>
      <c r="H36" s="10">
        <f t="shared" ca="1" si="4"/>
        <v>353.44653335585531</v>
      </c>
      <c r="I36" s="10">
        <f t="shared" ca="1" si="5"/>
        <v>124924.45194127173</v>
      </c>
    </row>
    <row r="37" spans="2:11">
      <c r="B37" s="6">
        <f t="shared" si="1"/>
        <v>50</v>
      </c>
      <c r="C37" s="6">
        <f t="shared" si="0"/>
        <v>2</v>
      </c>
      <c r="D37" s="15">
        <v>847</v>
      </c>
      <c r="E37" s="10">
        <f t="shared" ca="1" si="2"/>
        <v>768.83681386449655</v>
      </c>
      <c r="F37" s="10">
        <f t="shared" ca="1" si="6"/>
        <v>961.27637850702604</v>
      </c>
      <c r="G37" s="17">
        <f t="shared" ca="1" si="3"/>
        <v>1059.0037806630703</v>
      </c>
      <c r="H37" s="10">
        <f t="shared" ca="1" si="4"/>
        <v>212.0037806630703</v>
      </c>
      <c r="I37" s="10">
        <f t="shared" ca="1" si="5"/>
        <v>44945.603015435219</v>
      </c>
    </row>
    <row r="38" spans="2:11">
      <c r="B38" s="6">
        <f t="shared" si="1"/>
        <v>50</v>
      </c>
      <c r="C38" s="6">
        <f t="shared" ref="C38:C75" si="8">IF(TypeOfSeasonality="Quarterly",INDEX($J$9:$J$12,MOD(ROW(B38)+2,4)+1,1),IF(TypeOfSeasonality="Monthly",INDEX($J$9:$J$20,MOD(ROW(B38)-6,12)+1,1),INDEX($J$9:$J$13,MOD(ROW(B38)-1,5)+1,1)))</f>
        <v>3</v>
      </c>
      <c r="D38" s="15">
        <v>922</v>
      </c>
      <c r="E38" s="10">
        <f t="shared" ca="1" si="2"/>
        <v>1036.1339302028139</v>
      </c>
      <c r="F38" s="10">
        <f t="shared" ca="1" si="6"/>
        <v>903.54450911426716</v>
      </c>
      <c r="G38" s="17">
        <f t="shared" ca="1" si="3"/>
        <v>804.01578707135741</v>
      </c>
      <c r="H38" s="10">
        <f t="shared" ca="1" si="4"/>
        <v>117.98421292864259</v>
      </c>
      <c r="I38" s="10">
        <f t="shared" ca="1" si="5"/>
        <v>13920.274500391273</v>
      </c>
    </row>
    <row r="39" spans="2:11">
      <c r="B39" s="6">
        <f t="shared" si="1"/>
        <v>50</v>
      </c>
      <c r="C39" s="6">
        <f t="shared" si="8"/>
        <v>4</v>
      </c>
      <c r="D39" s="15">
        <v>842</v>
      </c>
      <c r="E39" s="10">
        <f t="shared" ca="1" si="2"/>
        <v>1011.9913180631743</v>
      </c>
      <c r="F39" s="10">
        <f t="shared" ca="1" si="6"/>
        <v>943.32133544083104</v>
      </c>
      <c r="G39" s="17">
        <f t="shared" ca="1" si="3"/>
        <v>784.8649986062394</v>
      </c>
      <c r="H39" s="10">
        <f t="shared" ca="1" si="4"/>
        <v>57.135001393760604</v>
      </c>
      <c r="I39" s="10">
        <f t="shared" ca="1" si="5"/>
        <v>3264.4083842650261</v>
      </c>
    </row>
    <row r="40" spans="2:11">
      <c r="B40" s="6">
        <f t="shared" si="1"/>
        <v>50</v>
      </c>
      <c r="C40" s="6">
        <f t="shared" si="8"/>
        <v>5</v>
      </c>
      <c r="D40" s="15">
        <v>784</v>
      </c>
      <c r="E40" s="10">
        <f t="shared" ca="1" si="2"/>
        <v>1051.9425628559632</v>
      </c>
      <c r="F40" s="10">
        <f t="shared" ca="1" si="6"/>
        <v>963.92233022753396</v>
      </c>
      <c r="G40" s="17">
        <f t="shared" ca="1" si="3"/>
        <v>718.39959098780434</v>
      </c>
      <c r="H40" s="10">
        <f t="shared" ca="1" si="4"/>
        <v>65.600409012195655</v>
      </c>
      <c r="I40" s="10">
        <f t="shared" ca="1" si="5"/>
        <v>4303.4136625673609</v>
      </c>
    </row>
    <row r="41" spans="2:11">
      <c r="B41" s="6">
        <f t="shared" si="1"/>
        <v>51</v>
      </c>
      <c r="C41" s="6">
        <f t="shared" si="8"/>
        <v>1</v>
      </c>
      <c r="D41" s="15">
        <v>823</v>
      </c>
      <c r="E41" s="10">
        <f t="shared" ca="1" si="2"/>
        <v>633.20193536281351</v>
      </c>
      <c r="F41" s="10">
        <f t="shared" ca="1" si="6"/>
        <v>990.32840001606269</v>
      </c>
      <c r="G41" s="17">
        <f t="shared" ca="1" si="3"/>
        <v>1287.1727448941165</v>
      </c>
      <c r="H41" s="10">
        <f t="shared" ca="1" si="4"/>
        <v>464.17274489411648</v>
      </c>
      <c r="I41" s="10">
        <f t="shared" ca="1" si="5"/>
        <v>215456.33710253853</v>
      </c>
    </row>
    <row r="42" spans="2:11">
      <c r="B42" s="6">
        <f t="shared" si="1"/>
        <v>51</v>
      </c>
      <c r="C42" s="6">
        <f t="shared" si="8"/>
        <v>2</v>
      </c>
      <c r="D42" s="15">
        <v>0</v>
      </c>
      <c r="E42" s="10">
        <f t="shared" ca="1" si="2"/>
        <v>0</v>
      </c>
      <c r="F42" s="10">
        <f t="shared" ca="1" si="6"/>
        <v>883.19046062008783</v>
      </c>
      <c r="G42" s="17">
        <f t="shared" ca="1" si="3"/>
        <v>972.97931974034793</v>
      </c>
      <c r="H42" s="10">
        <f t="shared" ca="1" si="4"/>
        <v>972.97931974034793</v>
      </c>
      <c r="I42" s="10">
        <f t="shared" ca="1" si="5"/>
        <v>946688.75664239016</v>
      </c>
    </row>
    <row r="43" spans="2:11">
      <c r="B43" s="6">
        <f t="shared" si="1"/>
        <v>51</v>
      </c>
      <c r="C43" s="6">
        <f t="shared" si="8"/>
        <v>3</v>
      </c>
      <c r="D43" s="15">
        <v>0</v>
      </c>
      <c r="E43" s="10">
        <f t="shared" ca="1" si="2"/>
        <v>0</v>
      </c>
      <c r="F43" s="10">
        <f t="shared" ca="1" si="6"/>
        <v>618.23332243406139</v>
      </c>
      <c r="G43" s="17">
        <f t="shared" ca="1" si="3"/>
        <v>550.13266786141253</v>
      </c>
      <c r="H43" s="10">
        <f t="shared" ca="1" si="4"/>
        <v>550.13266786141253</v>
      </c>
      <c r="I43" s="10">
        <f t="shared" ca="1" si="5"/>
        <v>302645.95224831521</v>
      </c>
    </row>
    <row r="44" spans="2:11">
      <c r="B44" s="6">
        <f t="shared" si="1"/>
        <v>51</v>
      </c>
      <c r="C44" s="6">
        <f t="shared" si="8"/>
        <v>4</v>
      </c>
      <c r="D44" s="15">
        <v>401</v>
      </c>
      <c r="E44" s="10">
        <f t="shared" ca="1" si="2"/>
        <v>481.9578605027707</v>
      </c>
      <c r="F44" s="10">
        <f t="shared" ca="1" si="6"/>
        <v>432.76332570384295</v>
      </c>
      <c r="G44" s="17">
        <f t="shared" ca="1" si="3"/>
        <v>360.06901812164426</v>
      </c>
      <c r="H44" s="10">
        <f t="shared" ca="1" si="4"/>
        <v>40.930981878355738</v>
      </c>
      <c r="I44" s="10">
        <f t="shared" ca="1" si="5"/>
        <v>1675.3452775262858</v>
      </c>
    </row>
    <row r="45" spans="2:11">
      <c r="B45" s="6">
        <f t="shared" si="1"/>
        <v>51</v>
      </c>
      <c r="C45" s="6">
        <f t="shared" si="8"/>
        <v>5</v>
      </c>
      <c r="D45" s="15">
        <v>429</v>
      </c>
      <c r="E45" s="10">
        <f t="shared" ca="1" si="2"/>
        <v>575.61652993011251</v>
      </c>
      <c r="F45" s="10">
        <f t="shared" ca="1" si="6"/>
        <v>447.52168614352126</v>
      </c>
      <c r="G45" s="17">
        <f t="shared" ca="1" si="3"/>
        <v>333.53247061699284</v>
      </c>
      <c r="H45" s="10">
        <f t="shared" ca="1" si="4"/>
        <v>95.467529383007161</v>
      </c>
      <c r="I45" s="10">
        <f t="shared" ca="1" si="5"/>
        <v>9114.0491664953352</v>
      </c>
    </row>
    <row r="46" spans="2:11">
      <c r="B46" s="6" t="s">
        <v>40</v>
      </c>
      <c r="C46" s="6">
        <f t="shared" si="8"/>
        <v>1</v>
      </c>
      <c r="D46" s="15">
        <v>1209</v>
      </c>
      <c r="E46" s="10">
        <f t="shared" ca="1" si="2"/>
        <v>930.18364502265069</v>
      </c>
      <c r="F46" s="10">
        <f t="shared" ca="1" si="6"/>
        <v>485.95013927949861</v>
      </c>
      <c r="G46" s="17">
        <f t="shared" ca="1" si="3"/>
        <v>631.6104583569703</v>
      </c>
      <c r="H46" s="10">
        <f t="shared" ca="1" si="4"/>
        <v>577.3895416430297</v>
      </c>
      <c r="I46" s="10">
        <f t="shared" ca="1" si="5"/>
        <v>333378.6827987479</v>
      </c>
    </row>
    <row r="47" spans="2:11">
      <c r="B47" s="6" t="s">
        <v>40</v>
      </c>
      <c r="C47" s="6">
        <f t="shared" si="8"/>
        <v>2</v>
      </c>
      <c r="D47" s="15">
        <v>830</v>
      </c>
      <c r="E47" s="10">
        <f t="shared" ca="1" si="2"/>
        <v>753.40561453073451</v>
      </c>
      <c r="F47" s="10">
        <f t="shared" ca="1" si="6"/>
        <v>619.22019100244415</v>
      </c>
      <c r="G47" s="17">
        <f t="shared" ca="1" si="3"/>
        <v>682.17272159850938</v>
      </c>
      <c r="H47" s="10">
        <f t="shared" ca="1" si="4"/>
        <v>147.82727840149062</v>
      </c>
      <c r="I47" s="10">
        <f t="shared" ca="1" si="5"/>
        <v>21852.904239591815</v>
      </c>
    </row>
    <row r="48" spans="2:11">
      <c r="B48" s="6" t="s">
        <v>40</v>
      </c>
      <c r="C48" s="6">
        <f t="shared" si="8"/>
        <v>3</v>
      </c>
      <c r="D48" s="15">
        <v>0</v>
      </c>
      <c r="E48" s="10">
        <f t="shared" ca="1" si="2"/>
        <v>0</v>
      </c>
      <c r="F48" s="10">
        <f t="shared" ca="1" si="6"/>
        <v>659.47581806093126</v>
      </c>
      <c r="G48" s="17">
        <f t="shared" ca="1" si="3"/>
        <v>586.83215222298622</v>
      </c>
      <c r="H48" s="10">
        <f t="shared" ca="1" si="4"/>
        <v>586.83215222298622</v>
      </c>
      <c r="I48" s="10">
        <f t="shared" ca="1" si="5"/>
        <v>344371.97488266206</v>
      </c>
    </row>
    <row r="49" spans="2:9">
      <c r="B49" s="6" t="s">
        <v>40</v>
      </c>
      <c r="C49" s="6">
        <f t="shared" si="8"/>
        <v>4</v>
      </c>
      <c r="D49" s="15">
        <v>1082</v>
      </c>
      <c r="E49" s="10">
        <f t="shared" ca="1" si="2"/>
        <v>1300.4449004089722</v>
      </c>
      <c r="F49" s="10">
        <f t="shared" ca="1" si="6"/>
        <v>461.63307264265183</v>
      </c>
      <c r="G49" s="17">
        <f t="shared" ca="1" si="3"/>
        <v>384.08931008323952</v>
      </c>
      <c r="H49" s="10">
        <f t="shared" ca="1" si="4"/>
        <v>697.91068991676048</v>
      </c>
      <c r="I49" s="10">
        <f t="shared" ca="1" si="5"/>
        <v>487079.3311000886</v>
      </c>
    </row>
    <row r="50" spans="2:9">
      <c r="B50" s="6" t="s">
        <v>40</v>
      </c>
      <c r="C50" s="6">
        <f t="shared" si="8"/>
        <v>5</v>
      </c>
      <c r="D50" s="15">
        <v>841</v>
      </c>
      <c r="E50" s="10">
        <f t="shared" ca="1" si="2"/>
        <v>1128.4230808187053</v>
      </c>
      <c r="F50" s="10">
        <f t="shared" ca="1" si="6"/>
        <v>713.27662097254802</v>
      </c>
      <c r="G50" s="17">
        <f t="shared" ca="1" si="3"/>
        <v>531.59639184506227</v>
      </c>
      <c r="H50" s="10">
        <f t="shared" ca="1" si="4"/>
        <v>309.40360815493773</v>
      </c>
      <c r="I50" s="10">
        <f t="shared" ca="1" si="5"/>
        <v>95730.592739294254</v>
      </c>
    </row>
    <row r="51" spans="2:9">
      <c r="B51" s="6">
        <f>IF(TypeOfSeasonality="Quarterly",TRUNC((ROW(B51)-2)/4),IF(TypeOfSeasonality="Monthly",TRUNC((ROW(B51)+6)/12),-8+TRUNC((ROW(B51)-1)/5)))</f>
        <v>2</v>
      </c>
      <c r="C51" s="6">
        <f t="shared" si="8"/>
        <v>1</v>
      </c>
      <c r="D51" s="15">
        <v>1362</v>
      </c>
      <c r="E51" s="10">
        <f t="shared" ca="1" si="2"/>
        <v>1047.8991931520682</v>
      </c>
      <c r="F51" s="10">
        <f t="shared" ca="1" si="6"/>
        <v>837.82055892639517</v>
      </c>
      <c r="G51" s="17">
        <f t="shared" ca="1" si="3"/>
        <v>1088.9516937457508</v>
      </c>
      <c r="H51" s="10">
        <f t="shared" ca="1" si="4"/>
        <v>273.04830625424916</v>
      </c>
      <c r="I51" s="10">
        <f t="shared" ca="1" si="5"/>
        <v>74555.377548314238</v>
      </c>
    </row>
    <row r="52" spans="2:9">
      <c r="B52" s="6">
        <f t="shared" ref="B52:B70" si="9">IF(TypeOfSeasonality="Quarterly",TRUNC((ROW(B52)-2)/4),IF(TypeOfSeasonality="Monthly",TRUNC((ROW(B52)+6)/12),-8+TRUNC((ROW(B52)-1)/5)))</f>
        <v>2</v>
      </c>
      <c r="C52" s="6">
        <f t="shared" si="8"/>
        <v>2</v>
      </c>
      <c r="D52" s="15">
        <v>1174</v>
      </c>
      <c r="E52" s="10">
        <f t="shared" ca="1" si="2"/>
        <v>1065.6604716374486</v>
      </c>
      <c r="F52" s="10">
        <f t="shared" ca="1" si="6"/>
        <v>900.84414919409699</v>
      </c>
      <c r="G52" s="17">
        <f t="shared" ca="1" si="3"/>
        <v>992.42775659007077</v>
      </c>
      <c r="H52" s="10">
        <f t="shared" ca="1" si="4"/>
        <v>181.57224340992923</v>
      </c>
      <c r="I52" s="10">
        <f t="shared" ca="1" si="5"/>
        <v>32968.479576914586</v>
      </c>
    </row>
    <row r="53" spans="2:9">
      <c r="B53" s="6">
        <f t="shared" si="9"/>
        <v>2</v>
      </c>
      <c r="C53" s="6">
        <f t="shared" si="8"/>
        <v>3</v>
      </c>
      <c r="D53" s="15">
        <v>967</v>
      </c>
      <c r="E53" s="10">
        <f t="shared" ca="1" si="2"/>
        <v>1086.7044582495889</v>
      </c>
      <c r="F53" s="10">
        <f t="shared" ca="1" si="6"/>
        <v>950.28904592710251</v>
      </c>
      <c r="G53" s="17">
        <f t="shared" ca="1" si="3"/>
        <v>845.61124272157247</v>
      </c>
      <c r="H53" s="10">
        <f t="shared" ca="1" si="4"/>
        <v>121.38875727842753</v>
      </c>
      <c r="I53" s="10">
        <f t="shared" ca="1" si="5"/>
        <v>14735.230393600994</v>
      </c>
    </row>
    <row r="54" spans="2:9">
      <c r="B54" s="6">
        <f t="shared" si="9"/>
        <v>2</v>
      </c>
      <c r="C54" s="6">
        <f t="shared" si="8"/>
        <v>4</v>
      </c>
      <c r="D54" s="15">
        <v>930</v>
      </c>
      <c r="E54" s="10">
        <f t="shared" ca="1" si="2"/>
        <v>1117.7576315899669</v>
      </c>
      <c r="F54" s="10">
        <f t="shared" ca="1" si="6"/>
        <v>991.21366962384832</v>
      </c>
      <c r="G54" s="17">
        <f t="shared" ca="1" si="3"/>
        <v>824.71251968900742</v>
      </c>
      <c r="H54" s="10">
        <f t="shared" ca="1" si="4"/>
        <v>105.28748031099258</v>
      </c>
      <c r="I54" s="10">
        <f t="shared" ca="1" si="5"/>
        <v>11085.45351023765</v>
      </c>
    </row>
    <row r="55" spans="2:9">
      <c r="B55" s="6">
        <f t="shared" si="9"/>
        <v>2</v>
      </c>
      <c r="C55" s="6">
        <f t="shared" si="8"/>
        <v>5</v>
      </c>
      <c r="D55" s="15">
        <v>853</v>
      </c>
      <c r="E55" s="10">
        <f t="shared" ca="1" si="2"/>
        <v>1144.5242424950723</v>
      </c>
      <c r="F55" s="10">
        <f t="shared" ca="1" si="6"/>
        <v>1029.1768582136838</v>
      </c>
      <c r="G55" s="17">
        <f t="shared" ca="1" si="3"/>
        <v>767.03299717135701</v>
      </c>
      <c r="H55" s="10">
        <f t="shared" ca="1" si="4"/>
        <v>85.96700282864299</v>
      </c>
      <c r="I55" s="10">
        <f t="shared" ca="1" si="5"/>
        <v>7390.3255753399117</v>
      </c>
    </row>
    <row r="56" spans="2:9">
      <c r="B56" s="6">
        <f t="shared" si="9"/>
        <v>3</v>
      </c>
      <c r="C56" s="6">
        <f t="shared" si="8"/>
        <v>1</v>
      </c>
      <c r="D56" s="15">
        <v>924</v>
      </c>
      <c r="E56" s="10">
        <f t="shared" ca="1" si="2"/>
        <v>710.90958478157927</v>
      </c>
      <c r="F56" s="10">
        <f t="shared" ca="1" si="6"/>
        <v>1063.7810734981003</v>
      </c>
      <c r="G56" s="17">
        <f t="shared" ca="1" si="3"/>
        <v>1382.6423682474931</v>
      </c>
      <c r="H56" s="10">
        <f t="shared" ca="1" si="4"/>
        <v>458.6423682474931</v>
      </c>
      <c r="I56" s="10">
        <f t="shared" ca="1" si="5"/>
        <v>210352.82195166906</v>
      </c>
    </row>
    <row r="57" spans="2:9">
      <c r="B57" s="6">
        <f t="shared" si="9"/>
        <v>3</v>
      </c>
      <c r="C57" s="6">
        <f t="shared" si="8"/>
        <v>2</v>
      </c>
      <c r="D57" s="15">
        <v>954</v>
      </c>
      <c r="E57" s="10">
        <f t="shared" ca="1" si="2"/>
        <v>865.96259790641056</v>
      </c>
      <c r="F57" s="10">
        <f t="shared" ca="1" si="6"/>
        <v>957.91962688314402</v>
      </c>
      <c r="G57" s="17">
        <f t="shared" ca="1" si="3"/>
        <v>1055.3057675422663</v>
      </c>
      <c r="H57" s="10">
        <f t="shared" ca="1" si="4"/>
        <v>101.30576754226627</v>
      </c>
      <c r="I57" s="10">
        <f t="shared" ca="1" si="5"/>
        <v>10262.858537327689</v>
      </c>
    </row>
    <row r="58" spans="2:9">
      <c r="B58" s="6">
        <f t="shared" si="9"/>
        <v>3</v>
      </c>
      <c r="C58" s="6">
        <f t="shared" si="8"/>
        <v>3</v>
      </c>
      <c r="D58" s="15">
        <v>1346</v>
      </c>
      <c r="E58" s="10">
        <f t="shared" ca="1" si="2"/>
        <v>1512.6206833546503</v>
      </c>
      <c r="F58" s="10">
        <f t="shared" ca="1" si="6"/>
        <v>930.33251819012389</v>
      </c>
      <c r="G58" s="17">
        <f t="shared" ca="1" si="3"/>
        <v>827.85299927722099</v>
      </c>
      <c r="H58" s="10">
        <f t="shared" ca="1" si="4"/>
        <v>518.14700072277901</v>
      </c>
      <c r="I58" s="10">
        <f t="shared" ca="1" si="5"/>
        <v>268476.31435801153</v>
      </c>
    </row>
    <row r="59" spans="2:9">
      <c r="B59" s="6">
        <f t="shared" si="9"/>
        <v>3</v>
      </c>
      <c r="C59" s="6">
        <f t="shared" si="8"/>
        <v>4</v>
      </c>
      <c r="D59" s="15">
        <v>904</v>
      </c>
      <c r="E59" s="10">
        <f t="shared" ca="1" si="2"/>
        <v>1086.5084935025054</v>
      </c>
      <c r="F59" s="10">
        <f t="shared" ca="1" si="6"/>
        <v>1105.0189677394817</v>
      </c>
      <c r="G59" s="17">
        <f t="shared" ca="1" si="3"/>
        <v>919.40113934708779</v>
      </c>
      <c r="H59" s="10">
        <f t="shared" ca="1" si="4"/>
        <v>15.401139347087792</v>
      </c>
      <c r="I59" s="10">
        <f t="shared" ca="1" si="5"/>
        <v>237.19509318841577</v>
      </c>
    </row>
    <row r="60" spans="2:9">
      <c r="B60" s="6">
        <f t="shared" si="9"/>
        <v>3</v>
      </c>
      <c r="C60" s="6">
        <f t="shared" si="8"/>
        <v>5</v>
      </c>
      <c r="D60" s="15">
        <v>758</v>
      </c>
      <c r="E60" s="10">
        <f t="shared" ca="1" si="2"/>
        <v>1017.0567125571685</v>
      </c>
      <c r="F60" s="10">
        <f t="shared" ca="1" si="6"/>
        <v>1099.4658254683886</v>
      </c>
      <c r="G60" s="17">
        <f t="shared" ca="1" si="3"/>
        <v>819.41850972070904</v>
      </c>
      <c r="H60" s="10">
        <f t="shared" ca="1" si="4"/>
        <v>61.418509720709039</v>
      </c>
      <c r="I60" s="10">
        <f t="shared" ca="1" si="5"/>
        <v>3772.2333363128309</v>
      </c>
    </row>
    <row r="61" spans="2:9">
      <c r="B61" s="6">
        <f t="shared" si="9"/>
        <v>4</v>
      </c>
      <c r="C61" s="6">
        <f t="shared" si="8"/>
        <v>1</v>
      </c>
      <c r="D61" s="15">
        <v>886</v>
      </c>
      <c r="E61" s="10">
        <f t="shared" ca="1" si="2"/>
        <v>681.67304341610304</v>
      </c>
      <c r="F61" s="10">
        <f t="shared" ca="1" si="6"/>
        <v>1074.7430915950226</v>
      </c>
      <c r="G61" s="17">
        <f t="shared" ca="1" si="3"/>
        <v>1396.8901782902685</v>
      </c>
      <c r="H61" s="10">
        <f t="shared" ca="1" si="4"/>
        <v>510.89017829026852</v>
      </c>
      <c r="I61" s="10">
        <f t="shared" ca="1" si="5"/>
        <v>261008.77427346236</v>
      </c>
    </row>
    <row r="62" spans="2:9">
      <c r="B62" s="6">
        <f t="shared" si="9"/>
        <v>4</v>
      </c>
      <c r="C62" s="6">
        <f t="shared" si="8"/>
        <v>2</v>
      </c>
      <c r="D62" s="15">
        <v>878</v>
      </c>
      <c r="E62" s="10">
        <f t="shared" ca="1" si="2"/>
        <v>796.97605970841551</v>
      </c>
      <c r="F62" s="10">
        <f t="shared" ca="1" si="6"/>
        <v>956.82207714134665</v>
      </c>
      <c r="G62" s="17">
        <f t="shared" ca="1" si="3"/>
        <v>1054.0966362746963</v>
      </c>
      <c r="H62" s="10">
        <f t="shared" ca="1" si="4"/>
        <v>176.09663627469627</v>
      </c>
      <c r="I62" s="10">
        <f t="shared" ca="1" si="5"/>
        <v>31010.025307262673</v>
      </c>
    </row>
    <row r="63" spans="2:9">
      <c r="B63" s="6">
        <f t="shared" si="9"/>
        <v>4</v>
      </c>
      <c r="C63" s="6">
        <f t="shared" si="8"/>
        <v>3</v>
      </c>
      <c r="D63" s="15">
        <v>802</v>
      </c>
      <c r="E63" s="10">
        <f t="shared" ca="1" si="2"/>
        <v>901.27918874474699</v>
      </c>
      <c r="F63" s="10">
        <f t="shared" ca="1" si="6"/>
        <v>908.86827191146722</v>
      </c>
      <c r="G63" s="17">
        <f t="shared" ca="1" si="3"/>
        <v>808.75311798576695</v>
      </c>
      <c r="H63" s="10">
        <f t="shared" ca="1" si="4"/>
        <v>6.7531179857669486</v>
      </c>
      <c r="I63" s="10">
        <f t="shared" ca="1" si="5"/>
        <v>45.604602529689046</v>
      </c>
    </row>
    <row r="64" spans="2:9">
      <c r="B64" s="6">
        <f t="shared" si="9"/>
        <v>4</v>
      </c>
      <c r="C64" s="6">
        <f t="shared" si="8"/>
        <v>4</v>
      </c>
      <c r="D64" s="15">
        <v>945</v>
      </c>
      <c r="E64" s="10">
        <f t="shared" ca="1" si="2"/>
        <v>1135.7859804865793</v>
      </c>
      <c r="F64" s="10">
        <f t="shared" ca="1" si="6"/>
        <v>906.59154696145106</v>
      </c>
      <c r="G64" s="17">
        <f t="shared" ca="1" si="3"/>
        <v>754.30497170914373</v>
      </c>
      <c r="H64" s="10">
        <f t="shared" ca="1" si="4"/>
        <v>190.69502829085627</v>
      </c>
      <c r="I64" s="10">
        <f t="shared" ca="1" si="5"/>
        <v>36364.593814850472</v>
      </c>
    </row>
    <row r="65" spans="2:9">
      <c r="B65" s="6">
        <f t="shared" si="9"/>
        <v>4</v>
      </c>
      <c r="C65" s="6">
        <f t="shared" si="8"/>
        <v>5</v>
      </c>
      <c r="D65" s="15">
        <v>610</v>
      </c>
      <c r="E65" s="10">
        <f t="shared" ca="1" si="2"/>
        <v>818.47571854864486</v>
      </c>
      <c r="F65" s="10">
        <f t="shared" ca="1" si="6"/>
        <v>975.34987701898945</v>
      </c>
      <c r="G65" s="17">
        <f t="shared" ca="1" si="3"/>
        <v>726.91640264734724</v>
      </c>
      <c r="H65" s="10">
        <f t="shared" ca="1" si="4"/>
        <v>116.91640264734724</v>
      </c>
      <c r="I65" s="10">
        <f t="shared" ca="1" si="5"/>
        <v>13669.445207996625</v>
      </c>
    </row>
    <row r="66" spans="2:9">
      <c r="B66" s="6">
        <f t="shared" si="9"/>
        <v>5</v>
      </c>
      <c r="C66" s="6">
        <f>IF(TypeOfSeasonality="Quarterly",INDEX($J$9:$J$12,MOD(ROW(B66)+2,4)+1,1),IF(TypeOfSeasonality="Monthly",INDEX($J$9:$J$20,MOD(ROW(B66)-6,12)+1,1),INDEX($J$9:$J$13,MOD(ROW(B66)-1,5)+1,1)))</f>
        <v>1</v>
      </c>
      <c r="D66" s="15">
        <v>910</v>
      </c>
      <c r="E66" s="10">
        <f t="shared" ca="1" si="2"/>
        <v>700.13822743640378</v>
      </c>
      <c r="F66" s="10">
        <f t="shared" ca="1" si="6"/>
        <v>928.28762947788596</v>
      </c>
      <c r="G66" s="17">
        <f t="shared" ca="1" si="3"/>
        <v>1206.5356664182536</v>
      </c>
      <c r="H66" s="10">
        <f t="shared" ca="1" si="4"/>
        <v>296.53566641825364</v>
      </c>
      <c r="I66" s="10">
        <f t="shared" ca="1" si="5"/>
        <v>87933.401458117805</v>
      </c>
    </row>
    <row r="67" spans="2:9">
      <c r="B67" s="6">
        <f t="shared" si="9"/>
        <v>5</v>
      </c>
      <c r="C67" s="6">
        <f t="shared" si="8"/>
        <v>2</v>
      </c>
      <c r="D67" s="15">
        <v>754</v>
      </c>
      <c r="E67" s="10">
        <f t="shared" ca="1" si="2"/>
        <v>684.41907633273956</v>
      </c>
      <c r="F67" s="10">
        <f t="shared" ca="1" si="6"/>
        <v>859.84280886544127</v>
      </c>
      <c r="G67" s="17">
        <f t="shared" ca="1" si="3"/>
        <v>947.25804745008668</v>
      </c>
      <c r="H67" s="10">
        <f t="shared" ca="1" si="4"/>
        <v>193.25804745008668</v>
      </c>
      <c r="I67" s="10">
        <f t="shared" ca="1" si="5"/>
        <v>37348.672904219951</v>
      </c>
    </row>
    <row r="68" spans="2:9">
      <c r="B68" s="6">
        <f t="shared" si="9"/>
        <v>5</v>
      </c>
      <c r="C68" s="6">
        <f t="shared" si="8"/>
        <v>3</v>
      </c>
      <c r="D68" s="15">
        <v>705</v>
      </c>
      <c r="E68" s="10">
        <f t="shared" ca="1" si="2"/>
        <v>792.27160606614291</v>
      </c>
      <c r="F68" s="10">
        <f t="shared" ca="1" si="6"/>
        <v>807.21568910563064</v>
      </c>
      <c r="G68" s="17">
        <f t="shared" ca="1" si="3"/>
        <v>718.2979378058883</v>
      </c>
      <c r="H68" s="10">
        <f t="shared" ca="1" si="4"/>
        <v>13.297937805888296</v>
      </c>
      <c r="I68" s="10">
        <f t="shared" ca="1" si="5"/>
        <v>176.83514988927323</v>
      </c>
    </row>
    <row r="69" spans="2:9">
      <c r="B69" s="6">
        <f t="shared" si="9"/>
        <v>5</v>
      </c>
      <c r="C69" s="6">
        <f t="shared" si="8"/>
        <v>4</v>
      </c>
      <c r="D69" s="15">
        <v>729</v>
      </c>
      <c r="E69" s="10">
        <f t="shared" ca="1" si="2"/>
        <v>876.17775637536113</v>
      </c>
      <c r="F69" s="10">
        <f t="shared" ca="1" si="6"/>
        <v>802.73246419378438</v>
      </c>
      <c r="G69" s="17">
        <f t="shared" ca="1" si="3"/>
        <v>667.89183146823484</v>
      </c>
      <c r="H69" s="10">
        <f t="shared" ca="1" si="4"/>
        <v>61.108168531765159</v>
      </c>
      <c r="I69" s="10">
        <f t="shared" ca="1" si="5"/>
        <v>3734.2082613066136</v>
      </c>
    </row>
    <row r="70" spans="2:9">
      <c r="B70" s="6">
        <f t="shared" si="9"/>
        <v>5</v>
      </c>
      <c r="C70" s="6">
        <f t="shared" ref="C70" si="10">IF(TypeOfSeasonality="Quarterly",INDEX($J$9:$J$12,MOD(ROW(B70)+2,4)+1,1),IF(TypeOfSeasonality="Monthly",INDEX($J$9:$J$20,MOD(ROW(B70)-6,12)+1,1),INDEX($J$9:$J$13,MOD(ROW(B70)-1,5)+1,1)))</f>
        <v>5</v>
      </c>
      <c r="D70" s="15">
        <v>772</v>
      </c>
      <c r="E70" s="10">
        <f t="shared" ca="1" si="2"/>
        <v>1035.8414011795965</v>
      </c>
      <c r="F70" s="10">
        <f t="shared" ca="1" si="6"/>
        <v>824.76605184825735</v>
      </c>
      <c r="G70" s="17">
        <f t="shared" ca="1" si="3"/>
        <v>614.68810891490796</v>
      </c>
      <c r="H70" s="10">
        <f t="shared" ca="1" si="4"/>
        <v>157.31189108509204</v>
      </c>
      <c r="I70" s="10">
        <f t="shared" ca="1" si="5"/>
        <v>24747.03107676786</v>
      </c>
    </row>
    <row r="71" spans="2:9">
      <c r="B71" s="5">
        <f t="shared" ref="B71:B75" si="11">IF(TypeOfSeasonality="Quarterly",TRUNC((ROW(B71)-2)/4),IF(TypeOfSeasonality="Monthly",TRUNC((ROW(B71)+6)/12),-8+TRUNC((ROW(B71)-1)/5)))</f>
        <v>6</v>
      </c>
      <c r="C71" s="5">
        <f>IF(TypeOfSeasonality="Quarterly",INDEX($J$9:$J$12,MOD(ROW(B71)+2,4)+1,1),IF(TypeOfSeasonality="Monthly",INDEX($J$9:$J$20,MOD(ROW(B71)-6,12)+1,1),INDEX($J$9:$J$13,MOD(ROW(B71)-1,5)+1,1)))</f>
        <v>1</v>
      </c>
      <c r="D71" s="31">
        <v>723</v>
      </c>
      <c r="E71" s="10">
        <f t="shared" ref="E71:E75" ca="1" si="12">D71/VLOOKUP(C71,$J$9:$K$13,2)</f>
        <v>556.26366861156032</v>
      </c>
      <c r="F71" s="10">
        <f t="shared" ca="1" si="6"/>
        <v>888.08865664765904</v>
      </c>
      <c r="G71" s="17">
        <f t="shared" ca="1" si="3"/>
        <v>1154.2873191033952</v>
      </c>
      <c r="H71" s="10">
        <f t="shared" ca="1" si="4"/>
        <v>431.28731910339525</v>
      </c>
      <c r="I71" s="10">
        <f t="shared" ca="1" si="5"/>
        <v>186008.75161939388</v>
      </c>
    </row>
    <row r="72" spans="2:9">
      <c r="B72" s="5">
        <f t="shared" si="11"/>
        <v>6</v>
      </c>
      <c r="C72" s="5">
        <f t="shared" si="8"/>
        <v>2</v>
      </c>
      <c r="D72" s="31">
        <v>677</v>
      </c>
      <c r="E72" s="10">
        <f t="shared" ca="1" si="12"/>
        <v>614.52482052687617</v>
      </c>
      <c r="F72" s="10">
        <f t="shared" ca="1" si="6"/>
        <v>788.54116023682946</v>
      </c>
      <c r="G72" s="17">
        <f t="shared" ref="G72:G75" ca="1" si="13">F72*VLOOKUP(C72,$J$9:$K$13,2)</f>
        <v>868.70757314998627</v>
      </c>
      <c r="H72" s="10">
        <f t="shared" ref="H72:H75" ca="1" si="14">ABS(D72-G72)</f>
        <v>191.70757314998627</v>
      </c>
      <c r="I72" s="10">
        <f t="shared" ref="I72:I75" ca="1" si="15">H72^2</f>
        <v>36751.79360305734</v>
      </c>
    </row>
    <row r="73" spans="2:9">
      <c r="B73" s="5">
        <f t="shared" si="11"/>
        <v>6</v>
      </c>
      <c r="C73" s="5">
        <f t="shared" si="8"/>
        <v>3</v>
      </c>
      <c r="D73" s="31">
        <v>521</v>
      </c>
      <c r="E73" s="10">
        <f t="shared" ca="1" si="12"/>
        <v>585.49433583044038</v>
      </c>
      <c r="F73" s="10">
        <f t="shared" ref="F73:F75" ca="1" si="16">$K$4*E72+(1-$K$4)*F72</f>
        <v>736.33625832384348</v>
      </c>
      <c r="G73" s="17">
        <f t="shared" ca="1" si="13"/>
        <v>655.22613475431183</v>
      </c>
      <c r="H73" s="10">
        <f t="shared" ca="1" si="14"/>
        <v>134.22613475431183</v>
      </c>
      <c r="I73" s="10">
        <f t="shared" ca="1" si="15"/>
        <v>18016.655251082677</v>
      </c>
    </row>
    <row r="74" spans="2:9">
      <c r="B74" s="5">
        <f t="shared" si="11"/>
        <v>6</v>
      </c>
      <c r="C74" s="5">
        <f t="shared" si="8"/>
        <v>4</v>
      </c>
      <c r="D74" s="31">
        <v>571</v>
      </c>
      <c r="E74" s="10">
        <f t="shared" ca="1" si="12"/>
        <v>686.27914799771088</v>
      </c>
      <c r="F74" s="10">
        <f t="shared" ca="1" si="16"/>
        <v>691.08368157582254</v>
      </c>
      <c r="G74" s="17">
        <f t="shared" ca="1" si="13"/>
        <v>574.99748219234971</v>
      </c>
      <c r="H74" s="10">
        <f t="shared" ca="1" si="14"/>
        <v>3.9974821923497075</v>
      </c>
      <c r="I74" s="10">
        <f t="shared" ca="1" si="15"/>
        <v>15.979863878153024</v>
      </c>
    </row>
    <row r="75" spans="2:9">
      <c r="B75" s="5">
        <f t="shared" si="11"/>
        <v>6</v>
      </c>
      <c r="C75" s="5">
        <f t="shared" si="8"/>
        <v>5</v>
      </c>
      <c r="D75" s="31">
        <v>498</v>
      </c>
      <c r="E75" s="10">
        <f t="shared" ca="1" si="12"/>
        <v>668.19820956922149</v>
      </c>
      <c r="F75" s="10">
        <f t="shared" ca="1" si="16"/>
        <v>689.642321502389</v>
      </c>
      <c r="G75" s="17">
        <f t="shared" ca="1" si="13"/>
        <v>513.98203585370595</v>
      </c>
      <c r="H75" s="10">
        <f t="shared" ca="1" si="14"/>
        <v>15.982035853705952</v>
      </c>
      <c r="I75" s="10">
        <f t="shared" ca="1" si="15"/>
        <v>255.42547002914253</v>
      </c>
    </row>
  </sheetData>
  <conditionalFormatting sqref="E6:E75">
    <cfRule type="expression" dxfId="2" priority="3" stopIfTrue="1">
      <formula>NOT(ISNUMBER(D6))</formula>
    </cfRule>
  </conditionalFormatting>
  <conditionalFormatting sqref="F7:F75">
    <cfRule type="expression" dxfId="1" priority="2" stopIfTrue="1">
      <formula>NOT(ISNUMBER(D6))</formula>
    </cfRule>
  </conditionalFormatting>
  <conditionalFormatting sqref="K17:K20">
    <cfRule type="expression" dxfId="0" priority="1" stopIfTrue="1">
      <formula>(TypeOfSeasonality&lt;&gt;"Monthly")</formula>
    </cfRule>
  </conditionalFormatting>
  <dataValidations count="2">
    <dataValidation type="decimal" allowBlank="1" showInputMessage="1" showErrorMessage="1" error="The smoothing constant must be between 0 and 1." sqref="K17" xr:uid="{00000000-0002-0000-0600-000000000000}">
      <formula1>0</formula1>
      <formula2>1</formula2>
    </dataValidation>
    <dataValidation type="list" allowBlank="1" showInputMessage="1" showErrorMessage="1" sqref="K6" xr:uid="{00000000-0002-0000-0600-000001000000}">
      <formula1>"Quarterly,Monthly,Daily"</formula1>
    </dataValidation>
  </dataValidations>
  <printOptions headings="1" gridLines="1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54</vt:i4>
      </vt:variant>
    </vt:vector>
  </HeadingPairs>
  <TitlesOfParts>
    <vt:vector size="61" baseType="lpstr">
      <vt:lpstr>Overview</vt:lpstr>
      <vt:lpstr>a.1</vt:lpstr>
      <vt:lpstr>a.2</vt:lpstr>
      <vt:lpstr>a.3</vt:lpstr>
      <vt:lpstr>a.4</vt:lpstr>
      <vt:lpstr>a.5</vt:lpstr>
      <vt:lpstr>b.1. - b.3.</vt:lpstr>
      <vt:lpstr>a.1!ActualForecast</vt:lpstr>
      <vt:lpstr>a.2!ActualForecast</vt:lpstr>
      <vt:lpstr>a.3!ActualForecast</vt:lpstr>
      <vt:lpstr>a.4!ActualForecast</vt:lpstr>
      <vt:lpstr>a.5!ActualForecast</vt:lpstr>
      <vt:lpstr>'b.1. - b.3.'!ActualForecast</vt:lpstr>
      <vt:lpstr>a.1!ForecastingError</vt:lpstr>
      <vt:lpstr>a.2!ForecastingError</vt:lpstr>
      <vt:lpstr>a.3!ForecastingError</vt:lpstr>
      <vt:lpstr>a.4!ForecastingError</vt:lpstr>
      <vt:lpstr>a.5!ForecastingError</vt:lpstr>
      <vt:lpstr>'b.1. - b.3.'!ForecastingError</vt:lpstr>
      <vt:lpstr>a.1!MAD</vt:lpstr>
      <vt:lpstr>a.2!MAD</vt:lpstr>
      <vt:lpstr>a.3!MAD</vt:lpstr>
      <vt:lpstr>a.4!MAD</vt:lpstr>
      <vt:lpstr>a.5!MAD</vt:lpstr>
      <vt:lpstr>'b.1. - b.3.'!MAD</vt:lpstr>
      <vt:lpstr>a.1!MSE</vt:lpstr>
      <vt:lpstr>a.2!MSE</vt:lpstr>
      <vt:lpstr>a.3!MSE</vt:lpstr>
      <vt:lpstr>a.4!MSE</vt:lpstr>
      <vt:lpstr>a.5!MSE</vt:lpstr>
      <vt:lpstr>'b.1. - b.3.'!MSE</vt:lpstr>
      <vt:lpstr>a.1!SeasonalFactor</vt:lpstr>
      <vt:lpstr>a.2!SeasonalFactor</vt:lpstr>
      <vt:lpstr>a.3!SeasonalFactor</vt:lpstr>
      <vt:lpstr>a.4!SeasonalFactor</vt:lpstr>
      <vt:lpstr>a.5!SeasonalFactor</vt:lpstr>
      <vt:lpstr>'b.1. - b.3.'!SeasonalFactor</vt:lpstr>
      <vt:lpstr>a.1!SeasonallyAdjustedForecast</vt:lpstr>
      <vt:lpstr>a.2!SeasonallyAdjustedForecast</vt:lpstr>
      <vt:lpstr>a.3!SeasonallyAdjustedForecast</vt:lpstr>
      <vt:lpstr>a.4!SeasonallyAdjustedForecast</vt:lpstr>
      <vt:lpstr>a.5!SeasonallyAdjustedForecast</vt:lpstr>
      <vt:lpstr>'b.1. - b.3.'!SeasonallyAdjustedForecast</vt:lpstr>
      <vt:lpstr>a.1!SeasonallyAdjustedValue</vt:lpstr>
      <vt:lpstr>a.2!SeasonallyAdjustedValue</vt:lpstr>
      <vt:lpstr>a.3!SeasonallyAdjustedValue</vt:lpstr>
      <vt:lpstr>a.4!SeasonallyAdjustedValue</vt:lpstr>
      <vt:lpstr>a.5!SeasonallyAdjustedValue</vt:lpstr>
      <vt:lpstr>'b.1. - b.3.'!SeasonallyAdjustedValue</vt:lpstr>
      <vt:lpstr>a.1!TrueValue</vt:lpstr>
      <vt:lpstr>a.2!TrueValue</vt:lpstr>
      <vt:lpstr>a.3!TrueValue</vt:lpstr>
      <vt:lpstr>a.4!TrueValue</vt:lpstr>
      <vt:lpstr>a.5!TrueValue</vt:lpstr>
      <vt:lpstr>'b.1. - b.3.'!TrueValue</vt:lpstr>
      <vt:lpstr>a.1!TypeOfSeasonality</vt:lpstr>
      <vt:lpstr>a.2!TypeOfSeasonality</vt:lpstr>
      <vt:lpstr>a.3!TypeOfSeasonality</vt:lpstr>
      <vt:lpstr>a.4!TypeOfSeasonality</vt:lpstr>
      <vt:lpstr>a.5!TypeOfSeasonality</vt:lpstr>
      <vt:lpstr>'b.1. - b.3.'!TypeOfSeasonality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Uyen Nguyen</cp:lastModifiedBy>
  <dcterms:created xsi:type="dcterms:W3CDTF">1999-02-06T07:14:56Z</dcterms:created>
  <dcterms:modified xsi:type="dcterms:W3CDTF">2024-08-06T21:04:42Z</dcterms:modified>
</cp:coreProperties>
</file>