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3060" yWindow="0" windowWidth="22540" windowHeight="16060" tabRatio="500" firstSheet="1" activeTab="2"/>
  </bookViews>
  <sheets>
    <sheet name="Black-Cox Pricing" sheetId="1" r:id="rId1"/>
    <sheet name="Yield Spread" sheetId="2" r:id="rId2"/>
    <sheet name="Yield SpreadwithMatlab" sheetId="3" r:id="rId3"/>
    <sheet name="Sheet2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H19" i="3"/>
  <c r="J19" i="3"/>
  <c r="H18" i="3"/>
  <c r="J18" i="3"/>
  <c r="H17" i="3"/>
  <c r="J17" i="3"/>
  <c r="H16" i="3"/>
  <c r="J16" i="3"/>
  <c r="H15" i="3"/>
  <c r="J15" i="3"/>
  <c r="H14" i="3"/>
  <c r="J14" i="3"/>
  <c r="H13" i="3"/>
  <c r="J13" i="3"/>
  <c r="H12" i="3"/>
  <c r="J12" i="3"/>
  <c r="H11" i="3"/>
  <c r="J11" i="3"/>
  <c r="H10" i="3"/>
  <c r="J10" i="3"/>
  <c r="H9" i="3"/>
  <c r="J9" i="3"/>
  <c r="H8" i="3"/>
  <c r="J8" i="3"/>
  <c r="H7" i="3"/>
  <c r="J7" i="3"/>
  <c r="H6" i="3"/>
  <c r="I6" i="3"/>
  <c r="J6" i="3"/>
  <c r="E5" i="2"/>
  <c r="D18" i="2"/>
  <c r="F18" i="2"/>
  <c r="D17" i="2"/>
  <c r="F17" i="2"/>
  <c r="D16" i="2"/>
  <c r="F16" i="2"/>
  <c r="D15" i="2"/>
  <c r="F15" i="2"/>
  <c r="D14" i="2"/>
  <c r="F14" i="2"/>
  <c r="D13" i="2"/>
  <c r="F13" i="2"/>
  <c r="D12" i="2"/>
  <c r="F12" i="2"/>
  <c r="D11" i="2"/>
  <c r="F11" i="2"/>
  <c r="D10" i="2"/>
  <c r="F10" i="2"/>
  <c r="D9" i="2"/>
  <c r="F9" i="2"/>
  <c r="D8" i="2"/>
  <c r="F8" i="2"/>
  <c r="F7" i="2"/>
  <c r="F6" i="2"/>
  <c r="D7" i="2"/>
  <c r="D6" i="2"/>
  <c r="F5" i="2"/>
  <c r="D5" i="2"/>
  <c r="C13" i="1"/>
  <c r="C12" i="1"/>
  <c r="C11" i="1"/>
  <c r="C10" i="1"/>
  <c r="C17" i="1"/>
  <c r="C22" i="1"/>
  <c r="C14" i="1"/>
  <c r="C15" i="1"/>
  <c r="C18" i="1"/>
  <c r="C23" i="1"/>
  <c r="C20" i="1"/>
  <c r="C25" i="1"/>
</calcChain>
</file>

<file path=xl/sharedStrings.xml><?xml version="1.0" encoding="utf-8"?>
<sst xmlns="http://schemas.openxmlformats.org/spreadsheetml/2006/main" count="39" uniqueCount="26">
  <si>
    <t>r</t>
  </si>
  <si>
    <t>T</t>
  </si>
  <si>
    <r>
      <t>S</t>
    </r>
    <r>
      <rPr>
        <vertAlign val="subscript"/>
        <sz val="12"/>
        <color theme="1"/>
        <rFont val="Calibri"/>
        <scheme val="minor"/>
      </rPr>
      <t>o</t>
    </r>
  </si>
  <si>
    <t>d2</t>
  </si>
  <si>
    <t>NORMDIST(d2)</t>
  </si>
  <si>
    <t>B</t>
  </si>
  <si>
    <t>log(So/B)</t>
  </si>
  <si>
    <t>log(B/So)</t>
  </si>
  <si>
    <t>1/σ √T</t>
  </si>
  <si>
    <r>
      <rPr>
        <sz val="14"/>
        <color theme="1"/>
        <rFont val="Calibri"/>
        <scheme val="minor"/>
      </rPr>
      <t>đ</t>
    </r>
    <r>
      <rPr>
        <sz val="12"/>
        <color theme="1"/>
        <rFont val="Calibri"/>
        <family val="2"/>
        <scheme val="minor"/>
      </rPr>
      <t>2</t>
    </r>
  </si>
  <si>
    <t>σ</t>
  </si>
  <si>
    <r>
      <t>(r-(.5*σ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>)T</t>
    </r>
  </si>
  <si>
    <r>
      <t>e</t>
    </r>
    <r>
      <rPr>
        <vertAlign val="superscript"/>
        <sz val="12"/>
        <color theme="1"/>
        <rFont val="Calibri"/>
        <scheme val="minor"/>
      </rPr>
      <t>-rt</t>
    </r>
  </si>
  <si>
    <r>
      <t>1-(2r/σ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</si>
  <si>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(So/B)^(1-(2r/σ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>))</t>
    </r>
  </si>
  <si>
    <t>NORMDIST(đ2)</t>
  </si>
  <si>
    <t>Black-Cox Pricing Model</t>
  </si>
  <si>
    <t>Yield Spread using Black-Cox Pricing Model</t>
  </si>
  <si>
    <r>
      <t>Corp. P</t>
    </r>
    <r>
      <rPr>
        <vertAlign val="superscript"/>
        <sz val="12"/>
        <color theme="0"/>
        <rFont val="Calibri"/>
        <scheme val="minor"/>
      </rPr>
      <t>BC</t>
    </r>
  </si>
  <si>
    <r>
      <t>Y</t>
    </r>
    <r>
      <rPr>
        <vertAlign val="superscript"/>
        <sz val="12"/>
        <color theme="0"/>
        <rFont val="Calibri"/>
        <scheme val="minor"/>
      </rPr>
      <t xml:space="preserve"> Corp.</t>
    </r>
  </si>
  <si>
    <r>
      <t xml:space="preserve">Y </t>
    </r>
    <r>
      <rPr>
        <vertAlign val="superscript"/>
        <sz val="12"/>
        <color theme="0"/>
        <rFont val="Calibri"/>
        <scheme val="minor"/>
      </rPr>
      <t>Govt.</t>
    </r>
  </si>
  <si>
    <r>
      <rPr>
        <sz val="14"/>
        <color theme="0"/>
        <rFont val="Calibri"/>
        <scheme val="minor"/>
      </rPr>
      <t>τ</t>
    </r>
    <r>
      <rPr>
        <sz val="12"/>
        <color theme="0"/>
        <rFont val="Calibri"/>
        <family val="2"/>
        <scheme val="minor"/>
      </rPr>
      <t xml:space="preserve">(T) </t>
    </r>
  </si>
  <si>
    <t>iii</t>
  </si>
  <si>
    <t>In short term change of default is lower =&gt; hence less risky therefore lower yield and lower spread</t>
  </si>
  <si>
    <t>Matlab</t>
  </si>
  <si>
    <t>Black-Cox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</si>
</sst>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vertAlign val="subscript"/>
      <sz val="12"/>
      <color theme="1"/>
      <name val="Calibri"/>
      <scheme val="minor"/>
    </font>
    <font>
      <vertAlign val="superscript"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12"/>
      <color theme="0"/>
      <name val="Calibri"/>
      <family val="2"/>
      <scheme val="minor"/>
    </font>
    <font>
      <vertAlign val="superscript"/>
      <sz val="12"/>
      <color theme="0"/>
      <name val="Calibri"/>
      <scheme val="minor"/>
    </font>
    <font>
      <sz val="14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6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0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1" xfId="1"/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164" fontId="0" fillId="0" borderId="0" xfId="0" applyNumberFormat="1"/>
    <xf numFmtId="164" fontId="3" fillId="3" borderId="2" xfId="2" applyNumberFormat="1"/>
    <xf numFmtId="0" fontId="0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9" fontId="2" fillId="2" borderId="1" xfId="1" applyNumberFormat="1"/>
    <xf numFmtId="9" fontId="2" fillId="2" borderId="1" xfId="11" applyFont="1" applyFill="1" applyBorder="1"/>
    <xf numFmtId="0" fontId="0" fillId="0" borderId="0" xfId="0" applyAlignment="1">
      <alignment horizontal="center"/>
    </xf>
    <xf numFmtId="0" fontId="0" fillId="0" borderId="4" xfId="0" applyBorder="1"/>
    <xf numFmtId="165" fontId="0" fillId="0" borderId="5" xfId="0" applyNumberFormat="1" applyBorder="1"/>
    <xf numFmtId="2" fontId="0" fillId="0" borderId="5" xfId="0" applyNumberFormat="1" applyBorder="1"/>
    <xf numFmtId="165" fontId="0" fillId="0" borderId="6" xfId="0" applyNumberFormat="1" applyBorder="1"/>
    <xf numFmtId="0" fontId="0" fillId="0" borderId="7" xfId="0" applyBorder="1"/>
    <xf numFmtId="165" fontId="0" fillId="0" borderId="0" xfId="0" applyNumberFormat="1" applyBorder="1"/>
    <xf numFmtId="2" fontId="0" fillId="0" borderId="0" xfId="0" applyNumberFormat="1" applyBorder="1"/>
    <xf numFmtId="165" fontId="0" fillId="0" borderId="8" xfId="0" applyNumberFormat="1" applyBorder="1"/>
    <xf numFmtId="0" fontId="0" fillId="0" borderId="9" xfId="0" applyBorder="1"/>
    <xf numFmtId="165" fontId="0" fillId="0" borderId="10" xfId="0" applyNumberFormat="1" applyBorder="1"/>
    <xf numFmtId="2" fontId="0" fillId="0" borderId="10" xfId="0" applyNumberFormat="1" applyBorder="1"/>
    <xf numFmtId="165" fontId="0" fillId="0" borderId="11" xfId="0" applyNumberFormat="1" applyBorder="1"/>
    <xf numFmtId="0" fontId="9" fillId="4" borderId="12" xfId="14" applyBorder="1" applyAlignment="1">
      <alignment horizontal="center"/>
    </xf>
    <xf numFmtId="0" fontId="9" fillId="4" borderId="13" xfId="14" applyBorder="1" applyAlignment="1">
      <alignment horizontal="center"/>
    </xf>
    <xf numFmtId="0" fontId="9" fillId="4" borderId="14" xfId="14" applyBorder="1" applyAlignment="1">
      <alignment horizontal="center"/>
    </xf>
    <xf numFmtId="2" fontId="0" fillId="0" borderId="7" xfId="0" applyNumberFormat="1" applyBorder="1"/>
    <xf numFmtId="2" fontId="0" fillId="0" borderId="9" xfId="0" applyNumberFormat="1" applyBorder="1"/>
    <xf numFmtId="2" fontId="0" fillId="0" borderId="4" xfId="0" applyNumberFormat="1" applyBorder="1"/>
    <xf numFmtId="0" fontId="0" fillId="0" borderId="5" xfId="0" applyBorder="1"/>
    <xf numFmtId="0" fontId="0" fillId="0" borderId="0" xfId="0" applyBorder="1"/>
    <xf numFmtId="0" fontId="0" fillId="0" borderId="10" xfId="0" applyBorder="1"/>
    <xf numFmtId="0" fontId="9" fillId="5" borderId="12" xfId="25" applyNumberFormat="1" applyBorder="1" applyAlignment="1">
      <alignment horizontal="center"/>
    </xf>
    <xf numFmtId="0" fontId="9" fillId="5" borderId="13" xfId="25" applyNumberFormat="1" applyBorder="1" applyAlignment="1">
      <alignment horizontal="center"/>
    </xf>
    <xf numFmtId="0" fontId="9" fillId="5" borderId="14" xfId="25" applyNumberFormat="1" applyBorder="1" applyAlignment="1">
      <alignment horizontal="center"/>
    </xf>
    <xf numFmtId="0" fontId="9" fillId="5" borderId="12" xfId="25" applyBorder="1" applyAlignment="1">
      <alignment horizontal="center"/>
    </xf>
    <xf numFmtId="0" fontId="9" fillId="5" borderId="13" xfId="25" applyBorder="1" applyAlignment="1">
      <alignment horizontal="center"/>
    </xf>
    <xf numFmtId="0" fontId="9" fillId="5" borderId="14" xfId="25" applyBorder="1" applyAlignment="1">
      <alignment horizontal="center"/>
    </xf>
  </cellXfs>
  <cellStyles count="40">
    <cellStyle name="Accent1" xfId="14" builtinId="29"/>
    <cellStyle name="Accent3" xfId="25" builtinId="3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Input" xfId="1" builtinId="20"/>
    <cellStyle name="Normal" xfId="0" builtinId="0"/>
    <cellStyle name="Output" xfId="2" builtinId="21"/>
    <cellStyle name="Percent" xfId="1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Yied Spread using black-cox</c:v>
          </c:tx>
          <c:marker>
            <c:symbol val="none"/>
          </c:marker>
          <c:xVal>
            <c:numRef>
              <c:f>'Yield Spread'!$B$5:$B$18</c:f>
              <c:numCache>
                <c:formatCode>General</c:formatCode>
                <c:ptCount val="14"/>
                <c:pt idx="0">
                  <c:v>0.1</c:v>
                </c:pt>
                <c:pt idx="1">
                  <c:v>0.35</c:v>
                </c:pt>
                <c:pt idx="2">
                  <c:v>0.6</c:v>
                </c:pt>
                <c:pt idx="3">
                  <c:v>0.85</c:v>
                </c:pt>
                <c:pt idx="4">
                  <c:v>1.1</c:v>
                </c:pt>
                <c:pt idx="5">
                  <c:v>1.35</c:v>
                </c:pt>
                <c:pt idx="6">
                  <c:v>1.6</c:v>
                </c:pt>
                <c:pt idx="7">
                  <c:v>1.85</c:v>
                </c:pt>
                <c:pt idx="8">
                  <c:v>2.1</c:v>
                </c:pt>
                <c:pt idx="9">
                  <c:v>2.35</c:v>
                </c:pt>
                <c:pt idx="10">
                  <c:v>2.6</c:v>
                </c:pt>
                <c:pt idx="11">
                  <c:v>2.85</c:v>
                </c:pt>
                <c:pt idx="12">
                  <c:v>3.1</c:v>
                </c:pt>
                <c:pt idx="13">
                  <c:v>3.35</c:v>
                </c:pt>
              </c:numCache>
            </c:numRef>
          </c:xVal>
          <c:yVal>
            <c:numRef>
              <c:f>'Yield Spread'!$F$5:$F$18</c:f>
              <c:numCache>
                <c:formatCode>0.000</c:formatCode>
                <c:ptCount val="14"/>
                <c:pt idx="0">
                  <c:v>0.22371196796132</c:v>
                </c:pt>
                <c:pt idx="1">
                  <c:v>0.61987803204138</c:v>
                </c:pt>
                <c:pt idx="2">
                  <c:v>0.597679985069569</c:v>
                </c:pt>
                <c:pt idx="3">
                  <c:v>0.539265050485674</c:v>
                </c:pt>
                <c:pt idx="4">
                  <c:v>0.485261059305184</c:v>
                </c:pt>
                <c:pt idx="5">
                  <c:v>0.440110010000425</c:v>
                </c:pt>
                <c:pt idx="6">
                  <c:v>0.400966659426027</c:v>
                </c:pt>
                <c:pt idx="7">
                  <c:v>0.369745291621079</c:v>
                </c:pt>
                <c:pt idx="8">
                  <c:v>0.342026602812841</c:v>
                </c:pt>
                <c:pt idx="9">
                  <c:v>0.318137210765853</c:v>
                </c:pt>
                <c:pt idx="10">
                  <c:v>0.298592461931149</c:v>
                </c:pt>
                <c:pt idx="11">
                  <c:v>0.28038896135384</c:v>
                </c:pt>
                <c:pt idx="12">
                  <c:v>0.264680674688428</c:v>
                </c:pt>
                <c:pt idx="13">
                  <c:v>0.250853112059596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84424"/>
        <c:axId val="2070000472"/>
      </c:scatterChart>
      <c:valAx>
        <c:axId val="2116484424"/>
        <c:scaling>
          <c:orientation val="minMax"/>
          <c:max val="3.35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070000472"/>
        <c:crosses val="autoZero"/>
        <c:crossBetween val="midCat"/>
      </c:valAx>
      <c:valAx>
        <c:axId val="20700004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16484424"/>
        <c:crossesAt val="0.0"/>
        <c:crossBetween val="midCat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Yied Spread using black-cox</c:v>
          </c:tx>
          <c:marker>
            <c:symbol val="none"/>
          </c:marker>
          <c:xVal>
            <c:numRef>
              <c:f>'Yield SpreadwithMatlab'!$B$6:$B$19</c:f>
              <c:numCache>
                <c:formatCode>General</c:formatCode>
                <c:ptCount val="14"/>
                <c:pt idx="0">
                  <c:v>0.1</c:v>
                </c:pt>
                <c:pt idx="1">
                  <c:v>0.35</c:v>
                </c:pt>
                <c:pt idx="2">
                  <c:v>0.6</c:v>
                </c:pt>
                <c:pt idx="3">
                  <c:v>0.85</c:v>
                </c:pt>
                <c:pt idx="4">
                  <c:v>1.1</c:v>
                </c:pt>
                <c:pt idx="5">
                  <c:v>1.35</c:v>
                </c:pt>
                <c:pt idx="6">
                  <c:v>1.6</c:v>
                </c:pt>
                <c:pt idx="7">
                  <c:v>1.85</c:v>
                </c:pt>
                <c:pt idx="8">
                  <c:v>2.1</c:v>
                </c:pt>
                <c:pt idx="9">
                  <c:v>2.35</c:v>
                </c:pt>
                <c:pt idx="10">
                  <c:v>2.6</c:v>
                </c:pt>
                <c:pt idx="11">
                  <c:v>2.85</c:v>
                </c:pt>
                <c:pt idx="12">
                  <c:v>3.1</c:v>
                </c:pt>
                <c:pt idx="13">
                  <c:v>3.35</c:v>
                </c:pt>
              </c:numCache>
            </c:numRef>
          </c:xVal>
          <c:yVal>
            <c:numRef>
              <c:f>'Yield SpreadwithMatlab'!$J$6:$J$19</c:f>
              <c:numCache>
                <c:formatCode>0.000</c:formatCode>
                <c:ptCount val="14"/>
                <c:pt idx="0">
                  <c:v>0.22371196796132</c:v>
                </c:pt>
                <c:pt idx="1">
                  <c:v>0.61987803204138</c:v>
                </c:pt>
                <c:pt idx="2">
                  <c:v>0.597679985069569</c:v>
                </c:pt>
                <c:pt idx="3">
                  <c:v>0.539265050485674</c:v>
                </c:pt>
                <c:pt idx="4">
                  <c:v>0.485261059305184</c:v>
                </c:pt>
                <c:pt idx="5">
                  <c:v>0.440110010000425</c:v>
                </c:pt>
                <c:pt idx="6">
                  <c:v>0.400966659426027</c:v>
                </c:pt>
                <c:pt idx="7">
                  <c:v>0.369745291621079</c:v>
                </c:pt>
                <c:pt idx="8">
                  <c:v>0.342026602812841</c:v>
                </c:pt>
                <c:pt idx="9">
                  <c:v>0.318137210765853</c:v>
                </c:pt>
                <c:pt idx="10">
                  <c:v>0.298592461931149</c:v>
                </c:pt>
                <c:pt idx="11">
                  <c:v>0.28038896135384</c:v>
                </c:pt>
                <c:pt idx="12">
                  <c:v>0.264680674688428</c:v>
                </c:pt>
                <c:pt idx="13">
                  <c:v>0.250853112059596</c:v>
                </c:pt>
              </c:numCache>
            </c:numRef>
          </c:yVal>
          <c:smooth val="1"/>
        </c:ser>
        <c:ser>
          <c:idx val="0"/>
          <c:order val="1"/>
          <c:tx>
            <c:v>Yield Spread - Matlab</c:v>
          </c:tx>
          <c:marker>
            <c:symbol val="none"/>
          </c:marker>
          <c:xVal>
            <c:numRef>
              <c:f>'Yield SpreadwithMatlab'!$B$6:$B$19</c:f>
              <c:numCache>
                <c:formatCode>General</c:formatCode>
                <c:ptCount val="14"/>
                <c:pt idx="0">
                  <c:v>0.1</c:v>
                </c:pt>
                <c:pt idx="1">
                  <c:v>0.35</c:v>
                </c:pt>
                <c:pt idx="2">
                  <c:v>0.6</c:v>
                </c:pt>
                <c:pt idx="3">
                  <c:v>0.85</c:v>
                </c:pt>
                <c:pt idx="4">
                  <c:v>1.1</c:v>
                </c:pt>
                <c:pt idx="5">
                  <c:v>1.35</c:v>
                </c:pt>
                <c:pt idx="6">
                  <c:v>1.6</c:v>
                </c:pt>
                <c:pt idx="7">
                  <c:v>1.85</c:v>
                </c:pt>
                <c:pt idx="8">
                  <c:v>2.1</c:v>
                </c:pt>
                <c:pt idx="9">
                  <c:v>2.35</c:v>
                </c:pt>
                <c:pt idx="10">
                  <c:v>2.6</c:v>
                </c:pt>
                <c:pt idx="11">
                  <c:v>2.85</c:v>
                </c:pt>
                <c:pt idx="12">
                  <c:v>3.1</c:v>
                </c:pt>
                <c:pt idx="13">
                  <c:v>3.35</c:v>
                </c:pt>
              </c:numCache>
            </c:numRef>
          </c:xVal>
          <c:yVal>
            <c:numRef>
              <c:f>'Yield SpreadwithMatlab'!$F$6:$F$19</c:f>
              <c:numCache>
                <c:formatCode>0.000</c:formatCode>
                <c:ptCount val="14"/>
                <c:pt idx="0">
                  <c:v>0.254592074847086</c:v>
                </c:pt>
                <c:pt idx="1">
                  <c:v>0.623492381488771</c:v>
                </c:pt>
                <c:pt idx="2">
                  <c:v>0.592770801353308</c:v>
                </c:pt>
                <c:pt idx="3">
                  <c:v>0.531525084487977</c:v>
                </c:pt>
                <c:pt idx="4">
                  <c:v>0.47710772295722</c:v>
                </c:pt>
                <c:pt idx="5">
                  <c:v>0.434389975856788</c:v>
                </c:pt>
                <c:pt idx="6">
                  <c:v>0.395843679923415</c:v>
                </c:pt>
                <c:pt idx="7">
                  <c:v>0.369745291621079</c:v>
                </c:pt>
                <c:pt idx="8">
                  <c:v>0.340943120033252</c:v>
                </c:pt>
                <c:pt idx="9">
                  <c:v>0.319149177746691</c:v>
                </c:pt>
                <c:pt idx="10">
                  <c:v>0.30241951225929</c:v>
                </c:pt>
                <c:pt idx="11">
                  <c:v>0.28038896135384</c:v>
                </c:pt>
                <c:pt idx="12">
                  <c:v>0.26212387943926</c:v>
                </c:pt>
                <c:pt idx="13">
                  <c:v>0.246791723386229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326664"/>
        <c:axId val="2110287624"/>
      </c:scatterChart>
      <c:valAx>
        <c:axId val="2070326664"/>
        <c:scaling>
          <c:orientation val="minMax"/>
          <c:max val="3.35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110287624"/>
        <c:crosses val="autoZero"/>
        <c:crossBetween val="midCat"/>
      </c:valAx>
      <c:valAx>
        <c:axId val="21102876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70326664"/>
        <c:crossesAt val="0.0"/>
        <c:crossBetween val="midCat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16934</xdr:colOff>
      <xdr:row>22</xdr:row>
      <xdr:rowOff>173567</xdr:rowOff>
    </xdr:from>
    <xdr:to>
      <xdr:col>4</xdr:col>
      <xdr:colOff>609599</xdr:colOff>
      <xdr:row>36</xdr:row>
      <xdr:rowOff>16934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23</xdr:row>
      <xdr:rowOff>183727</xdr:rowOff>
    </xdr:from>
    <xdr:to>
      <xdr:col>10</xdr:col>
      <xdr:colOff>447040</xdr:colOff>
      <xdr:row>64</xdr:row>
      <xdr:rowOff>81280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showRuler="0" topLeftCell="A2" zoomScale="125" zoomScaleNormal="125" zoomScalePageLayoutView="125" workbookViewId="0">
      <selection activeCell="B20" sqref="B20"/>
    </sheetView>
  </sheetViews>
  <sheetFormatPr baseColWidth="10" defaultRowHeight="15" x14ac:dyDescent="0"/>
  <cols>
    <col min="2" max="2" width="16.1640625" style="2" customWidth="1"/>
    <col min="3" max="3" width="17.83203125" customWidth="1"/>
    <col min="4" max="4" width="14.1640625" customWidth="1"/>
  </cols>
  <sheetData>
    <row r="2" spans="1:3">
      <c r="A2" t="s">
        <v>16</v>
      </c>
    </row>
    <row r="4" spans="1:3" ht="17">
      <c r="B4" s="3" t="s">
        <v>2</v>
      </c>
      <c r="C4" s="1">
        <v>100</v>
      </c>
    </row>
    <row r="5" spans="1:3">
      <c r="B5" s="3" t="s">
        <v>5</v>
      </c>
      <c r="C5" s="1">
        <v>90</v>
      </c>
    </row>
    <row r="6" spans="1:3">
      <c r="B6" s="3" t="s">
        <v>10</v>
      </c>
      <c r="C6" s="9">
        <v>0.15</v>
      </c>
    </row>
    <row r="7" spans="1:3">
      <c r="B7" s="3" t="s">
        <v>0</v>
      </c>
      <c r="C7" s="8">
        <v>0.05</v>
      </c>
    </row>
    <row r="8" spans="1:3">
      <c r="B8" s="3" t="s">
        <v>1</v>
      </c>
      <c r="C8" s="1">
        <v>2</v>
      </c>
    </row>
    <row r="10" spans="1:3" ht="24" customHeight="1">
      <c r="B10" s="6" t="s">
        <v>8</v>
      </c>
      <c r="C10">
        <f>1/(C6*SQRT(C8))</f>
        <v>4.714045207910317</v>
      </c>
    </row>
    <row r="11" spans="1:3" ht="16">
      <c r="B11" s="2" t="s">
        <v>11</v>
      </c>
      <c r="C11">
        <f>(C7-(0.5*(C6)^2))*C8</f>
        <v>7.7500000000000013E-2</v>
      </c>
    </row>
    <row r="12" spans="1:3">
      <c r="B12" s="2" t="s">
        <v>6</v>
      </c>
      <c r="C12">
        <f>LN(C4/C5)</f>
        <v>0.10536051565782635</v>
      </c>
    </row>
    <row r="13" spans="1:3">
      <c r="B13" s="2" t="s">
        <v>7</v>
      </c>
      <c r="C13">
        <f>LN(C5/C4)</f>
        <v>-0.10536051565782628</v>
      </c>
    </row>
    <row r="14" spans="1:3" ht="16">
      <c r="B14" s="2" t="s">
        <v>13</v>
      </c>
      <c r="C14">
        <f>1-((2*C7)/(C6)^2)</f>
        <v>-3.4444444444444446</v>
      </c>
    </row>
    <row r="15" spans="1:3" ht="16">
      <c r="B15" s="2" t="s">
        <v>14</v>
      </c>
      <c r="C15">
        <f>(C4/C5)^C14</f>
        <v>0.69565012234595847</v>
      </c>
    </row>
    <row r="17" spans="2:3">
      <c r="B17" s="2" t="s">
        <v>3</v>
      </c>
      <c r="C17" s="4">
        <f>(C12+C11)*C10</f>
        <v>0.86201273755278585</v>
      </c>
    </row>
    <row r="18" spans="2:3" ht="18">
      <c r="B18" s="2" t="s">
        <v>9</v>
      </c>
      <c r="C18" s="4">
        <f>(C13+C11)*C10</f>
        <v>-0.13133573032668627</v>
      </c>
    </row>
    <row r="19" spans="2:3">
      <c r="C19" s="4"/>
    </row>
    <row r="20" spans="2:3" ht="16">
      <c r="B20" s="2" t="s">
        <v>12</v>
      </c>
      <c r="C20" s="4">
        <f>(EXP(-C7*C8))</f>
        <v>0.90483741803595952</v>
      </c>
    </row>
    <row r="21" spans="2:3">
      <c r="C21" s="4"/>
    </row>
    <row r="22" spans="2:3">
      <c r="B22" s="2" t="s">
        <v>4</v>
      </c>
      <c r="C22" s="4">
        <f>NORMSDIST(C17)</f>
        <v>0.80565974572628096</v>
      </c>
    </row>
    <row r="23" spans="2:3">
      <c r="B23" s="2" t="s">
        <v>15</v>
      </c>
      <c r="C23" s="4">
        <f>NORMSDIST(C18)</f>
        <v>0.4477548639330784</v>
      </c>
    </row>
    <row r="24" spans="2:3">
      <c r="C24" s="4"/>
    </row>
    <row r="25" spans="2:3" ht="17">
      <c r="B25" s="7"/>
      <c r="C25" s="5">
        <f>(C20*C22)-(C15*(C20*C23))</f>
        <v>0.44715166836882958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showRuler="0" zoomScale="125" zoomScaleNormal="125" zoomScalePageLayoutView="125" workbookViewId="0">
      <selection activeCell="F11" sqref="F11"/>
    </sheetView>
  </sheetViews>
  <sheetFormatPr baseColWidth="10" defaultRowHeight="15" x14ac:dyDescent="0"/>
  <cols>
    <col min="2" max="6" width="12" customWidth="1"/>
  </cols>
  <sheetData>
    <row r="2" spans="1:6">
      <c r="A2" t="s">
        <v>17</v>
      </c>
    </row>
    <row r="3" spans="1:6" ht="16" thickBot="1"/>
    <row r="4" spans="1:6" ht="19" thickBot="1">
      <c r="B4" s="10" t="s">
        <v>1</v>
      </c>
      <c r="C4" s="23" t="s">
        <v>18</v>
      </c>
      <c r="D4" s="24" t="s">
        <v>19</v>
      </c>
      <c r="E4" s="24" t="s">
        <v>20</v>
      </c>
      <c r="F4" s="25" t="s">
        <v>21</v>
      </c>
    </row>
    <row r="5" spans="1:6">
      <c r="B5" s="11">
        <v>0.1</v>
      </c>
      <c r="C5" s="11">
        <v>0.97299999999999998</v>
      </c>
      <c r="D5" s="12">
        <f>-(1/B5)*LN(C5)</f>
        <v>0.27371196796132014</v>
      </c>
      <c r="E5" s="13">
        <f>'Black-Cox Pricing'!C7</f>
        <v>0.05</v>
      </c>
      <c r="F5" s="14">
        <f>D5-E5</f>
        <v>0.22371196796132015</v>
      </c>
    </row>
    <row r="6" spans="1:6">
      <c r="B6" s="15">
        <v>0.35</v>
      </c>
      <c r="C6" s="15">
        <v>0.79100000000000004</v>
      </c>
      <c r="D6" s="16">
        <f t="shared" ref="D6:D18" si="0">-(1/B6)*LN(C6)</f>
        <v>0.66987803204138041</v>
      </c>
      <c r="E6" s="17">
        <v>0.05</v>
      </c>
      <c r="F6" s="18">
        <f t="shared" ref="F6:F18" si="1">D6-E6</f>
        <v>0.61987803204138037</v>
      </c>
    </row>
    <row r="7" spans="1:6">
      <c r="B7" s="15">
        <v>0.6</v>
      </c>
      <c r="C7" s="15">
        <v>0.67800000000000005</v>
      </c>
      <c r="D7" s="16">
        <f t="shared" si="0"/>
        <v>0.64767998506956903</v>
      </c>
      <c r="E7" s="17">
        <v>0.05</v>
      </c>
      <c r="F7" s="18">
        <f t="shared" si="1"/>
        <v>0.59767998506956899</v>
      </c>
    </row>
    <row r="8" spans="1:6">
      <c r="B8" s="15">
        <v>0.85</v>
      </c>
      <c r="C8" s="15">
        <v>0.60599999999999998</v>
      </c>
      <c r="D8" s="16">
        <f t="shared" si="0"/>
        <v>0.58926505048567368</v>
      </c>
      <c r="E8" s="17">
        <v>0.05</v>
      </c>
      <c r="F8" s="18">
        <f t="shared" si="1"/>
        <v>0.53926505048567364</v>
      </c>
    </row>
    <row r="9" spans="1:6">
      <c r="B9" s="15">
        <v>1.1000000000000001</v>
      </c>
      <c r="C9" s="15">
        <v>0.55500000000000005</v>
      </c>
      <c r="D9" s="16">
        <f t="shared" si="0"/>
        <v>0.53526105930518397</v>
      </c>
      <c r="E9" s="17">
        <v>0.05</v>
      </c>
      <c r="F9" s="18">
        <f t="shared" si="1"/>
        <v>0.48526105930518398</v>
      </c>
    </row>
    <row r="10" spans="1:6">
      <c r="B10" s="15">
        <v>1.35</v>
      </c>
      <c r="C10" s="15">
        <v>0.51600000000000001</v>
      </c>
      <c r="D10" s="16">
        <f t="shared" si="0"/>
        <v>0.49011001000042537</v>
      </c>
      <c r="E10" s="17">
        <v>0.05</v>
      </c>
      <c r="F10" s="18">
        <f t="shared" si="1"/>
        <v>0.44011001000042538</v>
      </c>
    </row>
    <row r="11" spans="1:6">
      <c r="B11" s="15">
        <v>1.6</v>
      </c>
      <c r="C11" s="15">
        <v>0.48599999999999999</v>
      </c>
      <c r="D11" s="16">
        <f t="shared" si="0"/>
        <v>0.45096665942602704</v>
      </c>
      <c r="E11" s="17">
        <v>0.05</v>
      </c>
      <c r="F11" s="18">
        <f t="shared" si="1"/>
        <v>0.40096665942602705</v>
      </c>
    </row>
    <row r="12" spans="1:6">
      <c r="B12" s="15">
        <v>1.85</v>
      </c>
      <c r="C12" s="15">
        <v>0.46</v>
      </c>
      <c r="D12" s="16">
        <f t="shared" si="0"/>
        <v>0.41974529162107899</v>
      </c>
      <c r="E12" s="17">
        <v>0.05</v>
      </c>
      <c r="F12" s="18">
        <f t="shared" si="1"/>
        <v>0.369745291621079</v>
      </c>
    </row>
    <row r="13" spans="1:6">
      <c r="B13" s="15">
        <v>2.1</v>
      </c>
      <c r="C13" s="15">
        <v>0.439</v>
      </c>
      <c r="D13" s="16">
        <f t="shared" si="0"/>
        <v>0.39202660281284074</v>
      </c>
      <c r="E13" s="17">
        <v>0.05</v>
      </c>
      <c r="F13" s="18">
        <f t="shared" si="1"/>
        <v>0.34202660281284075</v>
      </c>
    </row>
    <row r="14" spans="1:6">
      <c r="B14" s="15">
        <v>2.35</v>
      </c>
      <c r="C14" s="15">
        <v>0.42099999999999999</v>
      </c>
      <c r="D14" s="16">
        <f t="shared" si="0"/>
        <v>0.36813721076585348</v>
      </c>
      <c r="E14" s="17">
        <v>0.05</v>
      </c>
      <c r="F14" s="18">
        <f t="shared" si="1"/>
        <v>0.3181372107658535</v>
      </c>
    </row>
    <row r="15" spans="1:6">
      <c r="B15" s="15">
        <v>2.6</v>
      </c>
      <c r="C15" s="15">
        <v>0.40400000000000003</v>
      </c>
      <c r="D15" s="16">
        <f t="shared" si="0"/>
        <v>0.34859246193114879</v>
      </c>
      <c r="E15" s="17">
        <v>0.05</v>
      </c>
      <c r="F15" s="18">
        <f t="shared" si="1"/>
        <v>0.2985924619311488</v>
      </c>
    </row>
    <row r="16" spans="1:6">
      <c r="B16" s="15">
        <v>2.85</v>
      </c>
      <c r="C16" s="15">
        <v>0.39</v>
      </c>
      <c r="D16" s="16">
        <f t="shared" si="0"/>
        <v>0.33038896135384033</v>
      </c>
      <c r="E16" s="17">
        <v>0.05</v>
      </c>
      <c r="F16" s="18">
        <f t="shared" si="1"/>
        <v>0.28038896135384034</v>
      </c>
    </row>
    <row r="17" spans="1:6">
      <c r="B17" s="15">
        <v>3.1</v>
      </c>
      <c r="C17" s="15">
        <v>0.377</v>
      </c>
      <c r="D17" s="16">
        <f t="shared" si="0"/>
        <v>0.31468067468842781</v>
      </c>
      <c r="E17" s="17">
        <v>0.05</v>
      </c>
      <c r="F17" s="18">
        <f t="shared" si="1"/>
        <v>0.26468067468842782</v>
      </c>
    </row>
    <row r="18" spans="1:6" ht="16" thickBot="1">
      <c r="B18" s="19">
        <v>3.35</v>
      </c>
      <c r="C18" s="19">
        <v>0.36499999999999999</v>
      </c>
      <c r="D18" s="20">
        <f t="shared" si="0"/>
        <v>0.3008531120595957</v>
      </c>
      <c r="E18" s="21">
        <v>0.05</v>
      </c>
      <c r="F18" s="22">
        <f t="shared" si="1"/>
        <v>0.25085311205959571</v>
      </c>
    </row>
    <row r="21" spans="1:6">
      <c r="A21" t="s">
        <v>22</v>
      </c>
      <c r="B21" t="s">
        <v>23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abSelected="1" showRuler="0" zoomScale="125" zoomScaleNormal="125" zoomScalePageLayoutView="125" workbookViewId="0">
      <selection activeCell="D6" sqref="D6"/>
    </sheetView>
  </sheetViews>
  <sheetFormatPr baseColWidth="10" defaultRowHeight="15" x14ac:dyDescent="0"/>
  <cols>
    <col min="2" max="2" width="12" customWidth="1"/>
    <col min="3" max="10" width="10.33203125" customWidth="1"/>
  </cols>
  <sheetData>
    <row r="2" spans="1:10">
      <c r="A2" t="s">
        <v>17</v>
      </c>
    </row>
    <row r="3" spans="1:10" ht="16" thickBot="1"/>
    <row r="4" spans="1:10" ht="16" thickBot="1">
      <c r="C4" s="32" t="s">
        <v>24</v>
      </c>
      <c r="D4" s="33"/>
      <c r="E4" s="33"/>
      <c r="F4" s="34"/>
      <c r="G4" s="35" t="s">
        <v>25</v>
      </c>
      <c r="H4" s="36"/>
      <c r="I4" s="36"/>
      <c r="J4" s="37"/>
    </row>
    <row r="5" spans="1:10" ht="19" thickBot="1">
      <c r="B5" s="10" t="s">
        <v>1</v>
      </c>
      <c r="C5" s="23" t="s">
        <v>18</v>
      </c>
      <c r="D5" s="24" t="s">
        <v>19</v>
      </c>
      <c r="E5" s="24" t="s">
        <v>20</v>
      </c>
      <c r="F5" s="25" t="s">
        <v>21</v>
      </c>
      <c r="G5" s="23" t="s">
        <v>18</v>
      </c>
      <c r="H5" s="24" t="s">
        <v>19</v>
      </c>
      <c r="I5" s="24" t="s">
        <v>20</v>
      </c>
      <c r="J5" s="25" t="s">
        <v>21</v>
      </c>
    </row>
    <row r="6" spans="1:10">
      <c r="B6" s="11">
        <v>0.1</v>
      </c>
      <c r="C6" s="28">
        <v>0.97</v>
      </c>
      <c r="D6" s="12">
        <f>-(1/B6)*(LN(C6))</f>
        <v>0.30459207484708573</v>
      </c>
      <c r="E6" s="29">
        <v>0.05</v>
      </c>
      <c r="F6" s="14">
        <f>D6-E6</f>
        <v>0.25459207484708574</v>
      </c>
      <c r="G6" s="11">
        <v>0.97299999999999998</v>
      </c>
      <c r="H6" s="12">
        <f>-(1/B6)*LN(G6)</f>
        <v>0.27371196796132014</v>
      </c>
      <c r="I6" s="13">
        <f>'Black-Cox Pricing'!C7</f>
        <v>0.05</v>
      </c>
      <c r="J6" s="14">
        <f>H6-I6</f>
        <v>0.22371196796132015</v>
      </c>
    </row>
    <row r="7" spans="1:10">
      <c r="B7" s="15">
        <v>0.35</v>
      </c>
      <c r="C7" s="26">
        <v>0.79</v>
      </c>
      <c r="D7" s="16">
        <f t="shared" ref="D7:D19" si="0">-(1/B7)*(LN(C7))</f>
        <v>0.673492381488771</v>
      </c>
      <c r="E7" s="30">
        <v>0.05</v>
      </c>
      <c r="F7" s="18">
        <f t="shared" ref="F7:F19" si="1">D7-E7</f>
        <v>0.62349238148877095</v>
      </c>
      <c r="G7" s="15">
        <v>0.79100000000000004</v>
      </c>
      <c r="H7" s="16">
        <f t="shared" ref="H7:H19" si="2">-(1/B7)*LN(G7)</f>
        <v>0.66987803204138041</v>
      </c>
      <c r="I7" s="17">
        <v>0.05</v>
      </c>
      <c r="J7" s="18">
        <f t="shared" ref="J7:J19" si="3">H7-I7</f>
        <v>0.61987803204138037</v>
      </c>
    </row>
    <row r="8" spans="1:10">
      <c r="B8" s="15">
        <v>0.6</v>
      </c>
      <c r="C8" s="26">
        <v>0.68</v>
      </c>
      <c r="D8" s="16">
        <f t="shared" si="0"/>
        <v>0.64277080135330777</v>
      </c>
      <c r="E8" s="30">
        <v>0.05</v>
      </c>
      <c r="F8" s="18">
        <f t="shared" si="1"/>
        <v>0.59277080135330773</v>
      </c>
      <c r="G8" s="15">
        <v>0.67800000000000005</v>
      </c>
      <c r="H8" s="16">
        <f t="shared" si="2"/>
        <v>0.64767998506956903</v>
      </c>
      <c r="I8" s="17">
        <v>0.05</v>
      </c>
      <c r="J8" s="18">
        <f t="shared" si="3"/>
        <v>0.59767998506956899</v>
      </c>
    </row>
    <row r="9" spans="1:10">
      <c r="B9" s="15">
        <v>0.85</v>
      </c>
      <c r="C9" s="26">
        <v>0.61</v>
      </c>
      <c r="D9" s="16">
        <f t="shared" si="0"/>
        <v>0.58152508448797657</v>
      </c>
      <c r="E9" s="30">
        <v>0.05</v>
      </c>
      <c r="F9" s="18">
        <f t="shared" si="1"/>
        <v>0.53152508448797653</v>
      </c>
      <c r="G9" s="15">
        <v>0.60599999999999998</v>
      </c>
      <c r="H9" s="16">
        <f t="shared" si="2"/>
        <v>0.58926505048567368</v>
      </c>
      <c r="I9" s="17">
        <v>0.05</v>
      </c>
      <c r="J9" s="18">
        <f t="shared" si="3"/>
        <v>0.53926505048567364</v>
      </c>
    </row>
    <row r="10" spans="1:10">
      <c r="B10" s="15">
        <v>1.1000000000000001</v>
      </c>
      <c r="C10" s="26">
        <v>0.56000000000000005</v>
      </c>
      <c r="D10" s="16">
        <f t="shared" si="0"/>
        <v>0.52710772295721997</v>
      </c>
      <c r="E10" s="30">
        <v>0.05</v>
      </c>
      <c r="F10" s="18">
        <f t="shared" si="1"/>
        <v>0.47710772295721998</v>
      </c>
      <c r="G10" s="15">
        <v>0.55500000000000005</v>
      </c>
      <c r="H10" s="16">
        <f t="shared" si="2"/>
        <v>0.53526105930518397</v>
      </c>
      <c r="I10" s="17">
        <v>0.05</v>
      </c>
      <c r="J10" s="18">
        <f t="shared" si="3"/>
        <v>0.48526105930518398</v>
      </c>
    </row>
    <row r="11" spans="1:10">
      <c r="B11" s="15">
        <v>1.35</v>
      </c>
      <c r="C11" s="26">
        <v>0.52</v>
      </c>
      <c r="D11" s="16">
        <f t="shared" si="0"/>
        <v>0.48438997585678806</v>
      </c>
      <c r="E11" s="30">
        <v>0.05</v>
      </c>
      <c r="F11" s="18">
        <f t="shared" si="1"/>
        <v>0.43438997585678807</v>
      </c>
      <c r="G11" s="15">
        <v>0.51600000000000001</v>
      </c>
      <c r="H11" s="16">
        <f t="shared" si="2"/>
        <v>0.49011001000042537</v>
      </c>
      <c r="I11" s="17">
        <v>0.05</v>
      </c>
      <c r="J11" s="18">
        <f t="shared" si="3"/>
        <v>0.44011001000042538</v>
      </c>
    </row>
    <row r="12" spans="1:10">
      <c r="B12" s="15">
        <v>1.6</v>
      </c>
      <c r="C12" s="26">
        <v>0.49</v>
      </c>
      <c r="D12" s="16">
        <f t="shared" si="0"/>
        <v>0.4458436799234155</v>
      </c>
      <c r="E12" s="30">
        <v>0.05</v>
      </c>
      <c r="F12" s="18">
        <f t="shared" si="1"/>
        <v>0.39584367992341551</v>
      </c>
      <c r="G12" s="15">
        <v>0.48599999999999999</v>
      </c>
      <c r="H12" s="16">
        <f t="shared" si="2"/>
        <v>0.45096665942602704</v>
      </c>
      <c r="I12" s="17">
        <v>0.05</v>
      </c>
      <c r="J12" s="18">
        <f t="shared" si="3"/>
        <v>0.40096665942602705</v>
      </c>
    </row>
    <row r="13" spans="1:10">
      <c r="B13" s="15">
        <v>1.85</v>
      </c>
      <c r="C13" s="26">
        <v>0.46</v>
      </c>
      <c r="D13" s="16">
        <f t="shared" si="0"/>
        <v>0.41974529162107899</v>
      </c>
      <c r="E13" s="30">
        <v>0.05</v>
      </c>
      <c r="F13" s="18">
        <f t="shared" si="1"/>
        <v>0.369745291621079</v>
      </c>
      <c r="G13" s="15">
        <v>0.46</v>
      </c>
      <c r="H13" s="16">
        <f t="shared" si="2"/>
        <v>0.41974529162107899</v>
      </c>
      <c r="I13" s="17">
        <v>0.05</v>
      </c>
      <c r="J13" s="18">
        <f t="shared" si="3"/>
        <v>0.369745291621079</v>
      </c>
    </row>
    <row r="14" spans="1:10">
      <c r="B14" s="15">
        <v>2.1</v>
      </c>
      <c r="C14" s="26">
        <v>0.44</v>
      </c>
      <c r="D14" s="16">
        <f t="shared" si="0"/>
        <v>0.39094312003325249</v>
      </c>
      <c r="E14" s="30">
        <v>0.05</v>
      </c>
      <c r="F14" s="18">
        <f t="shared" si="1"/>
        <v>0.3409431200332525</v>
      </c>
      <c r="G14" s="15">
        <v>0.439</v>
      </c>
      <c r="H14" s="16">
        <f t="shared" si="2"/>
        <v>0.39202660281284074</v>
      </c>
      <c r="I14" s="17">
        <v>0.05</v>
      </c>
      <c r="J14" s="18">
        <f t="shared" si="3"/>
        <v>0.34202660281284075</v>
      </c>
    </row>
    <row r="15" spans="1:10">
      <c r="B15" s="15">
        <v>2.35</v>
      </c>
      <c r="C15" s="26">
        <v>0.42</v>
      </c>
      <c r="D15" s="16">
        <f t="shared" si="0"/>
        <v>0.36914917774669065</v>
      </c>
      <c r="E15" s="30">
        <v>0.05</v>
      </c>
      <c r="F15" s="18">
        <f t="shared" si="1"/>
        <v>0.31914917774669066</v>
      </c>
      <c r="G15" s="15">
        <v>0.42099999999999999</v>
      </c>
      <c r="H15" s="16">
        <f t="shared" si="2"/>
        <v>0.36813721076585348</v>
      </c>
      <c r="I15" s="17">
        <v>0.05</v>
      </c>
      <c r="J15" s="18">
        <f t="shared" si="3"/>
        <v>0.3181372107658535</v>
      </c>
    </row>
    <row r="16" spans="1:10">
      <c r="B16" s="15">
        <v>2.6</v>
      </c>
      <c r="C16" s="26">
        <v>0.4</v>
      </c>
      <c r="D16" s="16">
        <f t="shared" si="0"/>
        <v>0.35241951225929036</v>
      </c>
      <c r="E16" s="30">
        <v>0.05</v>
      </c>
      <c r="F16" s="18">
        <f t="shared" si="1"/>
        <v>0.30241951225929037</v>
      </c>
      <c r="G16" s="15">
        <v>0.40400000000000003</v>
      </c>
      <c r="H16" s="16">
        <f t="shared" si="2"/>
        <v>0.34859246193114879</v>
      </c>
      <c r="I16" s="17">
        <v>0.05</v>
      </c>
      <c r="J16" s="18">
        <f t="shared" si="3"/>
        <v>0.2985924619311488</v>
      </c>
    </row>
    <row r="17" spans="1:10">
      <c r="B17" s="15">
        <v>2.85</v>
      </c>
      <c r="C17" s="26">
        <v>0.39</v>
      </c>
      <c r="D17" s="16">
        <f t="shared" si="0"/>
        <v>0.33038896135384033</v>
      </c>
      <c r="E17" s="30">
        <v>0.05</v>
      </c>
      <c r="F17" s="18">
        <f t="shared" si="1"/>
        <v>0.28038896135384034</v>
      </c>
      <c r="G17" s="15">
        <v>0.39</v>
      </c>
      <c r="H17" s="16">
        <f t="shared" si="2"/>
        <v>0.33038896135384033</v>
      </c>
      <c r="I17" s="17">
        <v>0.05</v>
      </c>
      <c r="J17" s="18">
        <f t="shared" si="3"/>
        <v>0.28038896135384034</v>
      </c>
    </row>
    <row r="18" spans="1:10">
      <c r="B18" s="15">
        <v>3.1</v>
      </c>
      <c r="C18" s="26">
        <v>0.38</v>
      </c>
      <c r="D18" s="16">
        <f t="shared" si="0"/>
        <v>0.31212387943925984</v>
      </c>
      <c r="E18" s="30">
        <v>0.05</v>
      </c>
      <c r="F18" s="18">
        <f t="shared" si="1"/>
        <v>0.26212387943925985</v>
      </c>
      <c r="G18" s="15">
        <v>0.377</v>
      </c>
      <c r="H18" s="16">
        <f t="shared" si="2"/>
        <v>0.31468067468842781</v>
      </c>
      <c r="I18" s="17">
        <v>0.05</v>
      </c>
      <c r="J18" s="18">
        <f t="shared" si="3"/>
        <v>0.26468067468842782</v>
      </c>
    </row>
    <row r="19" spans="1:10" ht="16" thickBot="1">
      <c r="B19" s="19">
        <v>3.35</v>
      </c>
      <c r="C19" s="27">
        <v>0.37</v>
      </c>
      <c r="D19" s="20">
        <f t="shared" si="0"/>
        <v>0.29679172338622889</v>
      </c>
      <c r="E19" s="31">
        <v>0.05</v>
      </c>
      <c r="F19" s="22">
        <f t="shared" si="1"/>
        <v>0.2467917233862289</v>
      </c>
      <c r="G19" s="19">
        <v>0.36499999999999999</v>
      </c>
      <c r="H19" s="20">
        <f t="shared" si="2"/>
        <v>0.3008531120595957</v>
      </c>
      <c r="I19" s="21">
        <v>0.05</v>
      </c>
      <c r="J19" s="22">
        <f t="shared" si="3"/>
        <v>0.25085311205959571</v>
      </c>
    </row>
    <row r="22" spans="1:10">
      <c r="A22" t="s">
        <v>22</v>
      </c>
      <c r="B22" t="s">
        <v>23</v>
      </c>
    </row>
  </sheetData>
  <mergeCells count="2">
    <mergeCell ref="C4:F4"/>
    <mergeCell ref="G4:J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C1" workbookViewId="0">
      <selection activeCell="G19" sqref="G19:G30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Black-Cox Pricing</vt:lpstr>
      <vt:lpstr>Yield Spread</vt:lpstr>
      <vt:lpstr>Yield SpreadwithMatlab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Adeel Arif</dc:creator>
  <cp:lastModifiedBy>Adeel Arif</cp:lastModifiedBy>
  <dcterms:created xsi:type="dcterms:W3CDTF">2012-04-19T02:39:55Z</dcterms:created>
  <dcterms:modified xsi:type="dcterms:W3CDTF">2012-05-05T02:39:51Z</dcterms:modified>
</cp:coreProperties>
</file>