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tudies" sheetId="1" r:id="rId4"/>
    <sheet name="generations" sheetId="2" r:id="rId5"/>
    <sheet name="healthyworker" sheetId="3" r:id="rId6"/>
  </sheets>
</workbook>
</file>

<file path=xl/sharedStrings.xml><?xml version="1.0" encoding="utf-8"?>
<sst xmlns="http://schemas.openxmlformats.org/spreadsheetml/2006/main" uniqueCount="384">
  <si>
    <t>id</t>
  </si>
  <si>
    <t>first</t>
  </si>
  <si>
    <t>year</t>
  </si>
  <si>
    <t>extern</t>
  </si>
  <si>
    <t>Nall</t>
  </si>
  <si>
    <t>Nfarm</t>
  </si>
  <si>
    <t>Nhayfever</t>
  </si>
  <si>
    <t>ORhayfever</t>
  </si>
  <si>
    <t>L5</t>
  </si>
  <si>
    <t>L95</t>
  </si>
  <si>
    <t>used</t>
  </si>
  <si>
    <t>stratified</t>
  </si>
  <si>
    <t>meta-analysis parents</t>
  </si>
  <si>
    <t>Riedler</t>
  </si>
  <si>
    <t>https://pubmed.ncbi.nlm.nih.gov/10651771/</t>
  </si>
  <si>
    <t>https://pubmed.ncbi.nlm.nih.gov/11597666/</t>
  </si>
  <si>
    <t>von Ehrenstein</t>
  </si>
  <si>
    <t>https://pubmed.ncbi.nlm.nih.gov/10651770/</t>
  </si>
  <si>
    <t>Perkin</t>
  </si>
  <si>
    <t>https://pubmed.ncbi.nlm.nih.gov/16751000/</t>
  </si>
  <si>
    <t>Midodzi</t>
  </si>
  <si>
    <t>https://pubmed.ncbi.nlm.nih.gov/17875057/</t>
  </si>
  <si>
    <t>Illi</t>
  </si>
  <si>
    <t>https://pubmed.ncbi.nlm.nih.gov/22534534/</t>
  </si>
  <si>
    <t>Ege</t>
  </si>
  <si>
    <t>https://pubmed.ncbi.nlm.nih.gov/17349684/</t>
  </si>
  <si>
    <t>NA</t>
  </si>
  <si>
    <r>
      <rPr>
        <u val="single"/>
        <sz val="11"/>
        <color indexed="8"/>
        <rFont val="Helvetica Neue"/>
      </rPr>
      <t>https://pubmed.ncbi.nlm.nih.gov/21345099/</t>
    </r>
  </si>
  <si>
    <r>
      <rPr>
        <u val="single"/>
        <sz val="11"/>
        <color indexed="8"/>
        <rFont val="Helvetica Neue"/>
      </rPr>
      <t>https://pubmed.ncbi.nlm.nih.gov/16630939/</t>
    </r>
  </si>
  <si>
    <r>
      <rPr>
        <u val="single"/>
        <sz val="11"/>
        <color indexed="8"/>
        <rFont val="Helvetica Neue"/>
      </rPr>
      <t>https://pubmed.ncbi.nlm.nih.gov/21211648/</t>
    </r>
  </si>
  <si>
    <t>Brunekreef I</t>
  </si>
  <si>
    <t>https://pubmed.ncbi.nlm.nih.gov/22287135/</t>
  </si>
  <si>
    <t>Brunekreef II</t>
  </si>
  <si>
    <t>Dong</t>
  </si>
  <si>
    <t>https://pubmed.ncbi.nlm.nih.gov/18564633/</t>
  </si>
  <si>
    <t>Hugg I</t>
  </si>
  <si>
    <t>https://pubmed.ncbi.nlm.nih.gov/18538018/</t>
  </si>
  <si>
    <t>Hugg II</t>
  </si>
  <si>
    <t>Waser</t>
  </si>
  <si>
    <t>https://pubmed.ncbi.nlm.nih.gov/17456213/</t>
  </si>
  <si>
    <t>Brick</t>
  </si>
  <si>
    <t>https://pubmed.ncbi.nlm.nih.gov/26792208/</t>
  </si>
  <si>
    <t>Pfefferle</t>
  </si>
  <si>
    <t>https://pubmed.ncbi.nlm.nih.gov/19969338/</t>
  </si>
  <si>
    <t>Douwes</t>
  </si>
  <si>
    <t>https://pubmed.ncbi.nlm.nih.gov/18448493/</t>
  </si>
  <si>
    <r>
      <rPr>
        <u val="single"/>
        <sz val="11"/>
        <color indexed="8"/>
        <rFont val="Helvetica Neue"/>
      </rPr>
      <t>https://pubmed.ncbi.nlm.nih.gov/17845585/</t>
    </r>
  </si>
  <si>
    <t>Schaub</t>
  </si>
  <si>
    <t>https://pubmed.ncbi.nlm.nih.gov/19348917/</t>
  </si>
  <si>
    <t>Braun-Fahrländer</t>
  </si>
  <si>
    <t>https://pubmed.ncbi.nlm.nih.gov/12239255/</t>
  </si>
  <si>
    <r>
      <rPr>
        <u val="single"/>
        <sz val="11"/>
        <color indexed="8"/>
        <rFont val="Helvetica Neue"/>
      </rPr>
      <t>https://pubmed.ncbi.nlm.nih.gov/10051699/</t>
    </r>
  </si>
  <si>
    <t>Schram</t>
  </si>
  <si>
    <t>https://pubmed.ncbi.nlm.nih.gov/15813805/</t>
  </si>
  <si>
    <t>Stein</t>
  </si>
  <si>
    <t>https://pubmed.ncbi.nlm.nih.gov/27518660/</t>
  </si>
  <si>
    <t>Karvonen</t>
  </si>
  <si>
    <r>
      <rPr>
        <u val="single"/>
        <sz val="11"/>
        <color indexed="8"/>
        <rFont val="Helvetica Neue"/>
      </rPr>
      <t>https://pubmed.ncbi.nlm.nih.gov/24931137/</t>
    </r>
  </si>
  <si>
    <r>
      <rPr>
        <u val="single"/>
        <sz val="11"/>
        <color indexed="8"/>
        <rFont val="Helvetica Neue"/>
      </rPr>
      <t>https://pubmed.ncbi.nlm.nih.gov/31589143/</t>
    </r>
  </si>
  <si>
    <t>Birzele</t>
  </si>
  <si>
    <r>
      <rPr>
        <u val="single"/>
        <sz val="11"/>
        <color indexed="8"/>
        <rFont val="Helvetica Neue"/>
      </rPr>
      <t>https://pubmed.ncbi.nlm.nih.gov/27503830/</t>
    </r>
  </si>
  <si>
    <t>Kirjavainen</t>
  </si>
  <si>
    <r>
      <rPr>
        <u val="single"/>
        <sz val="11"/>
        <color indexed="8"/>
        <rFont val="Helvetica Neue"/>
      </rPr>
      <t>https://pubmed.ncbi.nlm.nih.gov/31209334/</t>
    </r>
  </si>
  <si>
    <t>Lluis</t>
  </si>
  <si>
    <r>
      <rPr>
        <u val="single"/>
        <sz val="11"/>
        <color indexed="8"/>
        <rFont val="Helvetica Neue"/>
      </rPr>
      <t>https://pubmed.ncbi.nlm.nih.gov/21546069/</t>
    </r>
  </si>
  <si>
    <t>Loss</t>
  </si>
  <si>
    <r>
      <rPr>
        <u val="single"/>
        <sz val="11"/>
        <color indexed="8"/>
        <rFont val="Helvetica Neue"/>
      </rPr>
      <t>https://pubmed.ncbi.nlm.nih.gov/26575599/</t>
    </r>
  </si>
  <si>
    <r>
      <rPr>
        <u val="single"/>
        <sz val="11"/>
        <color indexed="8"/>
        <rFont val="Helvetica Neue"/>
      </rPr>
      <t>https://pubmed.ncbi.nlm.nih.gov/22846753/</t>
    </r>
  </si>
  <si>
    <r>
      <rPr>
        <u val="single"/>
        <sz val="11"/>
        <color indexed="8"/>
        <rFont val="Helvetica Neue"/>
      </rPr>
      <t>https://pubmed.ncbi.nlm.nih.gov/21875744/</t>
    </r>
  </si>
  <si>
    <t>Eder</t>
  </si>
  <si>
    <r>
      <rPr>
        <u val="single"/>
        <sz val="11"/>
        <color indexed="8"/>
        <rFont val="Helvetica Neue"/>
      </rPr>
      <t>https://pubmed.ncbi.nlm.nih.gov/15007351/</t>
    </r>
  </si>
  <si>
    <t>Remes</t>
  </si>
  <si>
    <r>
      <rPr>
        <u val="single"/>
        <sz val="11"/>
        <color indexed="8"/>
        <rFont val="Helvetica Neue"/>
      </rPr>
      <t>https://pubmed.ncbi.nlm.nih.gov/12463312/</t>
    </r>
  </si>
  <si>
    <r>
      <rPr>
        <u val="single"/>
        <sz val="11"/>
        <color indexed="8"/>
        <rFont val="Helvetica Neue"/>
      </rPr>
      <t>https://pubmed.ncbi.nlm.nih.gov/15725186/</t>
    </r>
  </si>
  <si>
    <r>
      <rPr>
        <u val="single"/>
        <sz val="11"/>
        <color indexed="8"/>
        <rFont val="Helvetica Neue"/>
      </rPr>
      <t>https://pubmed.ncbi.nlm.nih.gov/12680856/</t>
    </r>
  </si>
  <si>
    <t>Gassner-Bachmann</t>
  </si>
  <si>
    <r>
      <rPr>
        <u val="single"/>
        <sz val="11"/>
        <color indexed="8"/>
        <rFont val="Helvetica Neue"/>
      </rPr>
      <t>https://pubmed.ncbi.nlm.nih.gov/10967955/</t>
    </r>
  </si>
  <si>
    <t>Braback</t>
  </si>
  <si>
    <r>
      <rPr>
        <u val="single"/>
        <sz val="11"/>
        <color indexed="8"/>
        <rFont val="Helvetica Neue"/>
      </rPr>
      <t>https://pubmed.ncbi.nlm.nih.gov/14720260/</t>
    </r>
  </si>
  <si>
    <t>Chrischilles</t>
  </si>
  <si>
    <r>
      <rPr>
        <u val="single"/>
        <sz val="11"/>
        <color indexed="8"/>
        <rFont val="Helvetica Neue"/>
      </rPr>
      <t>https://pubmed.ncbi.nlm.nih.gov/14713909/</t>
    </r>
  </si>
  <si>
    <t>Klintberg</t>
  </si>
  <si>
    <r>
      <rPr>
        <u val="single"/>
        <sz val="11"/>
        <color indexed="8"/>
        <rFont val="Helvetica Neue"/>
      </rPr>
      <t>https://pubmed.ncbi.nlm.nih.gov/11491158/</t>
    </r>
  </si>
  <si>
    <t>Masley</t>
  </si>
  <si>
    <r>
      <rPr>
        <u val="single"/>
        <sz val="11"/>
        <color indexed="8"/>
        <rFont val="Helvetica Neue"/>
      </rPr>
      <t>https://pubmed.ncbi.nlm.nih.gov/10938756/</t>
    </r>
  </si>
  <si>
    <t>Chai</t>
  </si>
  <si>
    <r>
      <rPr>
        <u val="single"/>
        <sz val="11"/>
        <color indexed="8"/>
        <rFont val="Helvetica Neue"/>
      </rPr>
      <t>https://pubmed.ncbi.nlm.nih.gov/15147449/</t>
    </r>
  </si>
  <si>
    <t>Adler</t>
  </si>
  <si>
    <r>
      <rPr>
        <u val="single"/>
        <sz val="11"/>
        <color indexed="8"/>
        <rFont val="Helvetica Neue"/>
      </rPr>
      <t>https://pubmed.ncbi.nlm.nih.gov/15637549/</t>
    </r>
  </si>
  <si>
    <t>Merchant</t>
  </si>
  <si>
    <r>
      <rPr>
        <u val="single"/>
        <sz val="11"/>
        <color indexed="8"/>
        <rFont val="Helvetica Neue"/>
      </rPr>
      <t>https://pubmed.ncbi.nlm.nih.gov/15743727/</t>
    </r>
  </si>
  <si>
    <t>Lampi</t>
  </si>
  <si>
    <r>
      <rPr>
        <u val="single"/>
        <sz val="11"/>
        <color indexed="8"/>
        <rFont val="Helvetica Neue"/>
      </rPr>
      <t>https://pubmed.ncbi.nlm.nih.gov/21575087/</t>
    </r>
  </si>
  <si>
    <t>Brunner</t>
  </si>
  <si>
    <r>
      <rPr>
        <u val="single"/>
        <sz val="11"/>
        <color indexed="8"/>
        <rFont val="Helvetica Neue"/>
      </rPr>
      <t>https://pubmed.ncbi.nlm.nih.gov/16316875/</t>
    </r>
  </si>
  <si>
    <t>Zekveld</t>
  </si>
  <si>
    <r>
      <rPr>
        <u val="single"/>
        <sz val="11"/>
        <color indexed="8"/>
        <rFont val="Helvetica Neue"/>
      </rPr>
      <t>https://pubmed.ncbi.nlm.nih.gov/16481388/</t>
    </r>
  </si>
  <si>
    <t>Dimich-Ward</t>
  </si>
  <si>
    <r>
      <rPr>
        <u val="single"/>
        <sz val="11"/>
        <color indexed="8"/>
        <rFont val="Helvetica Neue"/>
      </rPr>
      <t>https://pubmed.ncbi.nlm.nih.gov/16961711/</t>
    </r>
  </si>
  <si>
    <t>Smit</t>
  </si>
  <si>
    <r>
      <rPr>
        <u val="single"/>
        <sz val="11"/>
        <color indexed="8"/>
        <rFont val="Helvetica Neue"/>
      </rPr>
      <t>https://pubmed.ncbi.nlm.nih.gov/17018582/</t>
    </r>
  </si>
  <si>
    <r>
      <rPr>
        <u val="single"/>
        <sz val="11"/>
        <color indexed="8"/>
        <rFont val="Helvetica Neue"/>
      </rPr>
      <t>https://pubmed.ncbi.nlm.nih.gov/18256063/</t>
    </r>
  </si>
  <si>
    <t>Schulze</t>
  </si>
  <si>
    <r>
      <rPr>
        <u val="single"/>
        <sz val="11"/>
        <color indexed="8"/>
        <rFont val="Helvetica Neue"/>
      </rPr>
      <t>https://pubmed.ncbi.nlm.nih.gov/17301101/</t>
    </r>
  </si>
  <si>
    <t>Alfvén</t>
  </si>
  <si>
    <r>
      <rPr>
        <u val="single"/>
        <sz val="11"/>
        <color indexed="8"/>
        <rFont val="Helvetica Neue"/>
      </rPr>
      <t>https://pubmed.ncbi.nlm.nih.gov/16512802/</t>
    </r>
  </si>
  <si>
    <t>Lawson</t>
  </si>
  <si>
    <r>
      <rPr>
        <u val="single"/>
        <sz val="11"/>
        <color indexed="8"/>
        <rFont val="Helvetica Neue"/>
      </rPr>
      <t>https://pubmed.ncbi.nlm.nih.gov/18219830/</t>
    </r>
  </si>
  <si>
    <t>Hoppin</t>
  </si>
  <si>
    <r>
      <rPr>
        <u val="single"/>
        <sz val="11"/>
        <color indexed="8"/>
        <rFont val="Helvetica Neue"/>
      </rPr>
      <t>https://pubmed.ncbi.nlm.nih.gov/17932376/</t>
    </r>
  </si>
  <si>
    <t>Kiechl-Kohlendorfer</t>
  </si>
  <si>
    <r>
      <rPr>
        <u val="single"/>
        <sz val="11"/>
        <color indexed="8"/>
        <rFont val="Helvetica Neue"/>
      </rPr>
      <t>https://pubmed.ncbi.nlm.nih.gov/17888060/</t>
    </r>
  </si>
  <si>
    <t>Genuneit</t>
  </si>
  <si>
    <r>
      <rPr>
        <u val="single"/>
        <sz val="11"/>
        <color indexed="8"/>
        <rFont val="Helvetica Neue"/>
      </rPr>
      <t>https://pubmed.ncbi.nlm.nih.gov/21819425/</t>
    </r>
  </si>
  <si>
    <t>Varraso</t>
  </si>
  <si>
    <r>
      <rPr>
        <u val="single"/>
        <sz val="11"/>
        <color indexed="8"/>
        <rFont val="Helvetica Neue"/>
      </rPr>
      <t>https://pubmed.ncbi.nlm.nih.gov/21659411/</t>
    </r>
  </si>
  <si>
    <t>Portengen</t>
  </si>
  <si>
    <r>
      <rPr>
        <u val="single"/>
        <sz val="11"/>
        <color indexed="8"/>
        <rFont val="Helvetica Neue"/>
      </rPr>
      <t>https://pubmed.ncbi.nlm.nih.gov/11929489/</t>
    </r>
  </si>
  <si>
    <t>Wennergren</t>
  </si>
  <si>
    <r>
      <rPr>
        <u val="single"/>
        <sz val="11"/>
        <color indexed="8"/>
        <rFont val="Helvetica Neue"/>
      </rPr>
      <t>https://pubmed.ncbi.nlm.nih.gov/20408968/</t>
    </r>
  </si>
  <si>
    <t>Omland</t>
  </si>
  <si>
    <r>
      <rPr>
        <u val="single"/>
        <sz val="11"/>
        <color indexed="8"/>
        <rFont val="Helvetica Neue"/>
      </rPr>
      <t>https://pubmed.ncbi.nlm.nih.gov/21752438/</t>
    </r>
  </si>
  <si>
    <r>
      <rPr>
        <u val="single"/>
        <sz val="11"/>
        <color indexed="8"/>
        <rFont val="Helvetica Neue"/>
      </rPr>
      <t>https://pubmed.ncbi.nlm.nih.gov/10836319/</t>
    </r>
  </si>
  <si>
    <t>Rennie</t>
  </si>
  <si>
    <t>Leynaert</t>
  </si>
  <si>
    <r>
      <rPr>
        <u val="single"/>
        <sz val="11"/>
        <color indexed="8"/>
        <rFont val="Helvetica Neue"/>
      </rPr>
      <t>https://pubmed.ncbi.nlm.nih.gov/11734431/</t>
    </r>
  </si>
  <si>
    <r>
      <rPr>
        <u val="single"/>
        <sz val="11"/>
        <color indexed="8"/>
        <rFont val="Helvetica Neue"/>
      </rPr>
      <t>https://pubmed.ncbi.nlm.nih.gov/16950285/</t>
    </r>
  </si>
  <si>
    <t>Sigurdarson</t>
  </si>
  <si>
    <r>
      <rPr>
        <u val="single"/>
        <sz val="11"/>
        <color indexed="8"/>
        <rFont val="Helvetica Neue"/>
      </rPr>
      <t>https://pubmed.ncbi.nlm.nih.gov/16778265/</t>
    </r>
  </si>
  <si>
    <t>Wickens</t>
  </si>
  <si>
    <t>https://pubmed.ncbi.nlm.nih.gov/12464046/</t>
  </si>
  <si>
    <t>Crockett</t>
  </si>
  <si>
    <r>
      <rPr>
        <u val="single"/>
        <sz val="11"/>
        <color indexed="8"/>
        <rFont val="Helvetica Neue"/>
      </rPr>
      <t>https://pubmed.ncbi.nlm.nih.gov/1554514/</t>
    </r>
  </si>
  <si>
    <t>Nilsson</t>
  </si>
  <si>
    <r>
      <rPr>
        <u val="single"/>
        <sz val="11"/>
        <color indexed="8"/>
        <rFont val="Helvetica Neue"/>
      </rPr>
      <t>https://pubmed.ncbi.nlm.nih.gov/10442527/</t>
    </r>
  </si>
  <si>
    <t>Sudhir</t>
  </si>
  <si>
    <r>
      <rPr>
        <u val="single"/>
        <sz val="11"/>
        <color indexed="8"/>
        <rFont val="Helvetica Neue"/>
      </rPr>
      <t>https://pubmed.ncbi.nlm.nih.gov/12729293/</t>
    </r>
  </si>
  <si>
    <t>Ernst</t>
  </si>
  <si>
    <r>
      <rPr>
        <u val="single"/>
        <sz val="11"/>
        <color indexed="8"/>
        <rFont val="Helvetica Neue"/>
      </rPr>
      <t>https://pubmed.ncbi.nlm.nih.gov/10806155/</t>
    </r>
  </si>
  <si>
    <t>Downs I</t>
  </si>
  <si>
    <r>
      <rPr>
        <u val="single"/>
        <sz val="11"/>
        <color indexed="8"/>
        <rFont val="Helvetica Neue"/>
      </rPr>
      <t>https://pubmed.ncbi.nlm.nih.gov/11359424/</t>
    </r>
  </si>
  <si>
    <t>Downs II</t>
  </si>
  <si>
    <t>Horak</t>
  </si>
  <si>
    <r>
      <rPr>
        <u val="single"/>
        <sz val="11"/>
        <color indexed="8"/>
        <rFont val="Helvetica Neue"/>
      </rPr>
      <t>https://pubmed.ncbi.nlm.nih.gov/12190651/</t>
    </r>
  </si>
  <si>
    <t>Bibi</t>
  </si>
  <si>
    <r>
      <rPr>
        <u val="single"/>
        <sz val="11"/>
        <color indexed="8"/>
        <rFont val="Helvetica Neue"/>
      </rPr>
      <t>https://pubmed.ncbi.nlm.nih.gov/11991560/</t>
    </r>
  </si>
  <si>
    <t>Perzanowski</t>
  </si>
  <si>
    <r>
      <rPr>
        <u val="single"/>
        <sz val="11"/>
        <color indexed="8"/>
        <rFont val="Helvetica Neue"/>
      </rPr>
      <t>https://pubmed.ncbi.nlm.nih.gov/12032526/</t>
    </r>
  </si>
  <si>
    <t>Dagoye</t>
  </si>
  <si>
    <r>
      <rPr>
        <u val="single"/>
        <sz val="11"/>
        <color indexed="8"/>
        <rFont val="Helvetica Neue"/>
      </rPr>
      <t>https://pubmed.ncbi.nlm.nih.gov/12738598/</t>
    </r>
  </si>
  <si>
    <t>Barnes</t>
  </si>
  <si>
    <t>https://pubmed.ncbi.nlm.nih.gov/11737032/</t>
  </si>
  <si>
    <t>Bedolla-Barajas</t>
  </si>
  <si>
    <t>https://pubmed.ncbi.nlm.nih.gov/28477854/</t>
  </si>
  <si>
    <t>Hawlader</t>
  </si>
  <si>
    <r>
      <rPr>
        <u val="single"/>
        <sz val="11"/>
        <color indexed="8"/>
        <rFont val="Helvetica Neue"/>
      </rPr>
      <t>https://pubmed.ncbi.nlm.nih.gov/25237284/</t>
    </r>
  </si>
  <si>
    <t>Borlée</t>
  </si>
  <si>
    <r>
      <rPr>
        <u val="single"/>
        <sz val="11"/>
        <color indexed="8"/>
        <rFont val="Helvetica Neue"/>
      </rPr>
      <t>https://pubmed.ncbi.nlm.nih.gov/29712724/</t>
    </r>
  </si>
  <si>
    <t>Cooper</t>
  </si>
  <si>
    <r>
      <rPr>
        <u val="single"/>
        <sz val="11"/>
        <color indexed="8"/>
        <rFont val="Helvetica Neue"/>
      </rPr>
      <t>https://pubmed.ncbi.nlm.nih.gov/24105783/</t>
    </r>
  </si>
  <si>
    <t>Krautenbacher</t>
  </si>
  <si>
    <r>
      <rPr>
        <u val="single"/>
        <sz val="11"/>
        <color indexed="8"/>
        <rFont val="Helvetica Neue"/>
      </rPr>
      <t>https://pubmed.ncbi.nlm.nih.gov/32997854/</t>
    </r>
  </si>
  <si>
    <t>Ojwang</t>
  </si>
  <si>
    <r>
      <rPr>
        <u val="single"/>
        <sz val="11"/>
        <color indexed="8"/>
        <rFont val="Helvetica Neue"/>
      </rPr>
      <t>https://pubmed.ncbi.nlm.nih.gov/31829464/</t>
    </r>
  </si>
  <si>
    <t>Aberg</t>
  </si>
  <si>
    <r>
      <rPr>
        <u val="single"/>
        <sz val="11"/>
        <color indexed="8"/>
        <rFont val="Helvetica Neue"/>
      </rPr>
      <t>https://pubmed.ncbi.nlm.nih.gov/2784709/</t>
    </r>
  </si>
  <si>
    <t>Madsen</t>
  </si>
  <si>
    <r>
      <rPr>
        <u val="single"/>
        <sz val="11"/>
        <color indexed="8"/>
        <rFont val="Helvetica Neue"/>
      </rPr>
      <t>https://pubmed.ncbi.nlm.nih.gov/35900634/</t>
    </r>
  </si>
  <si>
    <t>Strieker</t>
  </si>
  <si>
    <r>
      <rPr>
        <u val="single"/>
        <sz val="11"/>
        <color indexed="8"/>
        <rFont val="Helvetica Neue"/>
      </rPr>
      <t>https://pubmed.ncbi.nlm.nih.gov/35779667/</t>
    </r>
  </si>
  <si>
    <t>Chu</t>
  </si>
  <si>
    <r>
      <rPr>
        <u val="single"/>
        <sz val="11"/>
        <color indexed="8"/>
        <rFont val="Helvetica Neue"/>
      </rPr>
      <t>https://pubmed.ncbi.nlm.nih.gov/37038656/</t>
    </r>
  </si>
  <si>
    <t>Timm</t>
  </si>
  <si>
    <r>
      <rPr>
        <u val="single"/>
        <sz val="11"/>
        <color indexed="8"/>
        <rFont val="Helvetica Neue"/>
      </rPr>
      <t>https://pubmed.ncbi.nlm.nih.gov/32747948/</t>
    </r>
  </si>
  <si>
    <t>Mazur</t>
  </si>
  <si>
    <r>
      <rPr>
        <u val="single"/>
        <sz val="11"/>
        <color indexed="8"/>
        <rFont val="Helvetica Neue"/>
      </rPr>
      <t>https://pubmed.ncbi.nlm.nih.gov/29211564/</t>
    </r>
  </si>
  <si>
    <t>Kantomaa</t>
  </si>
  <si>
    <r>
      <rPr>
        <u val="single"/>
        <sz val="11"/>
        <color indexed="8"/>
        <rFont val="Helvetica Neue"/>
      </rPr>
      <t>https://pubmed.ncbi.nlm.nih.gov/36767494/</t>
    </r>
  </si>
  <si>
    <t>Andersén</t>
  </si>
  <si>
    <r>
      <rPr>
        <u val="single"/>
        <sz val="11"/>
        <color indexed="8"/>
        <rFont val="Helvetica Neue"/>
      </rPr>
      <t>https://pubmed.ncbi.nlm.nih.gov/34522104/</t>
    </r>
  </si>
  <si>
    <t>Steiman</t>
  </si>
  <si>
    <r>
      <rPr>
        <u val="single"/>
        <sz val="11"/>
        <color indexed="8"/>
        <rFont val="Helvetica Neue"/>
      </rPr>
      <t>https://pubmed.ncbi.nlm.nih.gov/32650021/</t>
    </r>
  </si>
  <si>
    <t>Haarala</t>
  </si>
  <si>
    <r>
      <rPr>
        <u val="single"/>
        <sz val="11"/>
        <color indexed="8"/>
        <rFont val="Helvetica Neue"/>
      </rPr>
      <t>https://pubmed.ncbi.nlm.nih.gov/34281015/</t>
    </r>
  </si>
  <si>
    <t>Eriksson</t>
  </si>
  <si>
    <r>
      <rPr>
        <u val="single"/>
        <sz val="11"/>
        <color indexed="8"/>
        <rFont val="Helvetica Neue"/>
      </rPr>
      <t>https://pubmed.ncbi.nlm.nih.gov/20497148/</t>
    </r>
  </si>
  <si>
    <t>House</t>
  </si>
  <si>
    <r>
      <rPr>
        <u val="single"/>
        <sz val="11"/>
        <color indexed="8"/>
        <rFont val="Helvetica Neue"/>
      </rPr>
      <t>https://pubmed.ncbi.nlm.nih.gov/27845237/</t>
    </r>
  </si>
  <si>
    <t>Levin</t>
  </si>
  <si>
    <r>
      <rPr>
        <u val="single"/>
        <sz val="11"/>
        <color indexed="8"/>
        <rFont val="Helvetica Neue"/>
      </rPr>
      <t>https://pubmed.ncbi.nlm.nih.gov/31606483/</t>
    </r>
  </si>
  <si>
    <t>Wyss</t>
  </si>
  <si>
    <r>
      <rPr>
        <u val="single"/>
        <sz val="11"/>
        <color indexed="8"/>
        <rFont val="Helvetica Neue"/>
      </rPr>
      <t>https://pubmed.ncbi.nlm.nih.gov/28689172/</t>
    </r>
  </si>
  <si>
    <t>Soto</t>
  </si>
  <si>
    <r>
      <rPr>
        <u val="single"/>
        <sz val="11"/>
        <color indexed="8"/>
        <rFont val="Helvetica Neue"/>
      </rPr>
      <t>https://pubmed.ncbi.nlm.nih.gov/24612913/</t>
    </r>
  </si>
  <si>
    <t>Ochoa-Avile ́s</t>
  </si>
  <si>
    <r>
      <rPr>
        <u val="single"/>
        <sz val="11"/>
        <color indexed="8"/>
        <rFont val="Helvetica Neue"/>
      </rPr>
      <t>https://pubmed.ncbi.nlm.nih.gov/32649729/</t>
    </r>
  </si>
  <si>
    <t>Patel</t>
  </si>
  <si>
    <r>
      <rPr>
        <u val="single"/>
        <sz val="11"/>
        <color indexed="8"/>
        <rFont val="Helvetica Neue"/>
      </rPr>
      <t>https://pubmed.ncbi.nlm.nih.gov/29630929/</t>
    </r>
  </si>
  <si>
    <t>von Mutius</t>
  </si>
  <si>
    <r>
      <rPr>
        <u val="single"/>
        <sz val="11"/>
        <color indexed="8"/>
        <rFont val="Helvetica Neue"/>
      </rPr>
      <t>https://pubmed.ncbi.nlm.nih.gov/8664621/</t>
    </r>
  </si>
  <si>
    <t>Mac Neill</t>
  </si>
  <si>
    <r>
      <rPr>
        <u val="single"/>
        <sz val="11"/>
        <color indexed="8"/>
        <rFont val="Helvetica Neue"/>
      </rPr>
      <t>https://pubmed.ncbi.nlm.nih.gov/23621318/</t>
    </r>
  </si>
  <si>
    <t>Martikainen</t>
  </si>
  <si>
    <r>
      <rPr>
        <u val="single"/>
        <sz val="11"/>
        <color indexed="8"/>
        <rFont val="Helvetica Neue"/>
      </rPr>
      <t>https://pubmed.ncbi.nlm.nih.gov/26119336/</t>
    </r>
  </si>
  <si>
    <t>Holbreich</t>
  </si>
  <si>
    <r>
      <rPr>
        <u val="single"/>
        <sz val="11"/>
        <color indexed="8"/>
        <rFont val="Helvetica Neue"/>
      </rPr>
      <t>https://pubmed.ncbi.nlm.nih.gov/22513133/</t>
    </r>
  </si>
  <si>
    <t>Barnig</t>
  </si>
  <si>
    <r>
      <rPr>
        <u val="single"/>
        <sz val="11"/>
        <color indexed="8"/>
        <rFont val="Helvetica Neue"/>
      </rPr>
      <t>https://pubmed.ncbi.nlm.nih.gov/23121051/</t>
    </r>
  </si>
  <si>
    <t>Fuchs</t>
  </si>
  <si>
    <r>
      <rPr>
        <u val="single"/>
        <sz val="11"/>
        <color indexed="8"/>
        <rFont val="Helvetica Neue"/>
      </rPr>
      <t>https://pubmed.ncbi.nlm.nih.gov/22748700/</t>
    </r>
  </si>
  <si>
    <t>Karadag</t>
  </si>
  <si>
    <r>
      <rPr>
        <u val="single"/>
        <sz val="11"/>
        <color indexed="8"/>
        <rFont val="Helvetica Neue"/>
      </rPr>
      <t>https://pubmed.ncbi.nlm.nih.gov/16867054/</t>
    </r>
  </si>
  <si>
    <t>Basinas</t>
  </si>
  <si>
    <r>
      <rPr>
        <u val="single"/>
        <sz val="11"/>
        <color indexed="8"/>
        <rFont val="Helvetica Neue"/>
      </rPr>
      <t>https://pubmed.ncbi.nlm.nih.gov/22039097/</t>
    </r>
  </si>
  <si>
    <t>Eduard</t>
  </si>
  <si>
    <r>
      <rPr>
        <u val="single"/>
        <sz val="11"/>
        <color indexed="8"/>
        <rFont val="Helvetica Neue"/>
      </rPr>
      <t>https://pubmed.ncbi.nlm.nih.gov/15376208/</t>
    </r>
  </si>
  <si>
    <t>Samadi</t>
  </si>
  <si>
    <r>
      <rPr>
        <u val="single"/>
        <sz val="11"/>
        <color indexed="8"/>
        <rFont val="Helvetica Neue"/>
      </rPr>
      <t>https://pubmed.ncbi.nlm.nih.gov/21632519/</t>
    </r>
  </si>
  <si>
    <t>study</t>
  </si>
  <si>
    <t>category</t>
  </si>
  <si>
    <t>farm  hf</t>
  </si>
  <si>
    <t>farm  all</t>
  </si>
  <si>
    <t>nonfarm hf</t>
  </si>
  <si>
    <t>nonfarm all</t>
  </si>
  <si>
    <t>table 2</t>
  </si>
  <si>
    <t>table 1</t>
  </si>
  <si>
    <r>
      <rPr>
        <u val="single"/>
        <sz val="11"/>
        <color indexed="8"/>
        <rFont val="Helvetica Neue"/>
      </rPr>
      <t>Braun-Fahrländer 1999</t>
    </r>
  </si>
  <si>
    <t>parent hayfever</t>
  </si>
  <si>
    <t>child hayfever</t>
  </si>
  <si>
    <t>0.50</t>
  </si>
  <si>
    <t>0.57</t>
  </si>
  <si>
    <r>
      <rPr>
        <sz val="11"/>
        <color indexed="8"/>
        <rFont val="Helvetica Neue"/>
      </rPr>
      <t xml:space="preserve">von </t>
    </r>
    <r>
      <rPr>
        <u val="single"/>
        <sz val="11"/>
        <color indexed="8"/>
        <rFont val="Helvetica Neue"/>
      </rPr>
      <t>Ehrenstein 2000</t>
    </r>
  </si>
  <si>
    <t>parent atopic disease</t>
  </si>
  <si>
    <t>0.36</t>
  </si>
  <si>
    <t>Klintberg 2001</t>
  </si>
  <si>
    <t>parent heredity</t>
  </si>
  <si>
    <t>0.38</t>
  </si>
  <si>
    <t>Downs I 2001</t>
  </si>
  <si>
    <t>mother rhinitis</t>
  </si>
  <si>
    <t>child rhinitis last 12m</t>
  </si>
  <si>
    <t>0.64</t>
  </si>
  <si>
    <t>0.65</t>
  </si>
  <si>
    <t>Downs II 2001</t>
  </si>
  <si>
    <t>1.34</t>
  </si>
  <si>
    <t>1.31</t>
  </si>
  <si>
    <r>
      <rPr>
        <u val="single"/>
        <sz val="11"/>
        <color indexed="8"/>
        <rFont val="Helvetica Neue"/>
      </rPr>
      <t>Wickens 2002</t>
    </r>
  </si>
  <si>
    <t>parent allergic disease</t>
  </si>
  <si>
    <t>1.75</t>
  </si>
  <si>
    <t>1.79</t>
  </si>
  <si>
    <t>Remes 2002</t>
  </si>
  <si>
    <t>parent atopy</t>
  </si>
  <si>
    <t>0.76</t>
  </si>
  <si>
    <t>0.80</t>
  </si>
  <si>
    <t>Dimich-Ward 2006</t>
  </si>
  <si>
    <t>child allergic rhinitis</t>
  </si>
  <si>
    <t>0.58</t>
  </si>
  <si>
    <r>
      <rPr>
        <u val="single"/>
        <sz val="11"/>
        <color indexed="8"/>
        <rFont val="Helvetica Neue"/>
      </rPr>
      <t>Perkin 2006</t>
    </r>
  </si>
  <si>
    <t>parent allergy</t>
  </si>
  <si>
    <t>0.47</t>
  </si>
  <si>
    <r>
      <rPr>
        <u val="single"/>
        <sz val="11"/>
        <color indexed="8"/>
        <rFont val="Helvetica Neue"/>
      </rPr>
      <t>Midodzi 2007</t>
    </r>
  </si>
  <si>
    <t>parent asthma</t>
  </si>
  <si>
    <t>child allergy</t>
  </si>
  <si>
    <t>1.06</t>
  </si>
  <si>
    <t>1.07</t>
  </si>
  <si>
    <t>Douwes 2007</t>
  </si>
  <si>
    <t>0.83</t>
  </si>
  <si>
    <t>0.84</t>
  </si>
  <si>
    <r>
      <rPr>
        <u val="single"/>
        <sz val="11"/>
        <color indexed="8"/>
        <rFont val="Helvetica Neue"/>
      </rPr>
      <t>Bedolla-Barajas 2017</t>
    </r>
  </si>
  <si>
    <t>parent with allergies</t>
  </si>
  <si>
    <t>child</t>
  </si>
  <si>
    <t>1.35</t>
  </si>
  <si>
    <t>1.39</t>
  </si>
  <si>
    <t>pubmed</t>
  </si>
  <si>
    <t>bookends</t>
  </si>
  <si>
    <t>comment</t>
  </si>
  <si>
    <t>quality</t>
  </si>
  <si>
    <t>who</t>
  </si>
  <si>
    <t>what</t>
  </si>
  <si>
    <t>Braback 2006</t>
  </si>
  <si>
    <r>
      <rPr>
        <u val="single"/>
        <sz val="10"/>
        <color indexed="8"/>
        <rFont val="Helvetica Neue"/>
      </rPr>
      <t>https://pubmed.ncbi.nlm.nih.gov/16360568/</t>
    </r>
  </si>
  <si>
    <r>
      <rPr>
        <u val="single"/>
        <sz val="10"/>
        <color indexed="8"/>
        <rFont val="Helvetica Neue"/>
      </rPr>
      <t>bookends://sonnysoftware.com/ref/main/10573</t>
    </r>
  </si>
  <si>
    <t>high</t>
  </si>
  <si>
    <t>cohort of 43,234 Swedish conscripts</t>
  </si>
  <si>
    <t>RR 0.84 (0.75–0.95)  for continuing to live on a farm among Swedish men if having hay fever</t>
  </si>
  <si>
    <t>Mounchetrou 2012</t>
  </si>
  <si>
    <r>
      <rPr>
        <u val="single"/>
        <sz val="10"/>
        <color indexed="8"/>
        <rFont val="Helvetica Neue"/>
      </rPr>
      <t>https://pubmed.ncbi.nlm.nih.gov/22069061/</t>
    </r>
  </si>
  <si>
    <r>
      <rPr>
        <u val="single"/>
        <sz val="10"/>
        <color indexed="8"/>
        <rFont val="Helvetica Neue"/>
      </rPr>
      <t>bookends://sonnysoftware.com/ref/main/112539</t>
    </r>
  </si>
  <si>
    <t>cohort of 250 dairy farmer in 12 year follwo-up</t>
  </si>
  <si>
    <t>Having asthma was a predictive factor of early cessation, especially in women with a HR of 15.1 (3.3-79.1)</t>
  </si>
  <si>
    <t>Chénard 2007</t>
  </si>
  <si>
    <r>
      <rPr>
        <u val="single"/>
        <sz val="10"/>
        <color indexed="8"/>
        <rFont val="Helvetica Neue"/>
      </rPr>
      <t>https://pubmed.ncbi.nlm.nih.gov/17218583/</t>
    </r>
  </si>
  <si>
    <r>
      <rPr>
        <u val="single"/>
        <sz val="10"/>
        <color indexed="8"/>
        <rFont val="Helvetica Neue"/>
      </rPr>
      <t>bookends://sonnysoftware.com/ref/main/6872</t>
    </r>
  </si>
  <si>
    <t>low</t>
  </si>
  <si>
    <t>cohort of 163 swine farmers</t>
  </si>
  <si>
    <t xml:space="preserve">The herd size in the barn at baseline in 1990/1991 and at interim follow-up in 1994/1995 was a significant predictor of quitting swine farming. </t>
  </si>
  <si>
    <t>Spierenburg 2015</t>
  </si>
  <si>
    <r>
      <rPr>
        <u val="single"/>
        <sz val="10"/>
        <color indexed="8"/>
        <rFont val="Helvetica Neue"/>
      </rPr>
      <t>https://pubmed.ncbi.nlm.nih.gov/25795169/</t>
    </r>
  </si>
  <si>
    <r>
      <rPr>
        <u val="single"/>
        <sz val="10"/>
        <color indexed="8"/>
        <rFont val="Helvetica Neue"/>
      </rPr>
      <t>bookends://sonnysoftware.com/ref/main/88918</t>
    </r>
  </si>
  <si>
    <t>5 year followu up of 525 farmers</t>
  </si>
  <si>
    <t>no major healthy worker effect found but than half lost to follow up in only 5 years.</t>
  </si>
  <si>
    <t>Thaon 2011</t>
  </si>
  <si>
    <r>
      <rPr>
        <u val="single"/>
        <sz val="10"/>
        <color indexed="8"/>
        <rFont val="Helvetica Neue"/>
      </rPr>
      <t>https://pubmed.ncbi.nlm.nih.gov/21030452/</t>
    </r>
  </si>
  <si>
    <r>
      <rPr>
        <u val="single"/>
        <sz val="10"/>
        <color indexed="8"/>
        <rFont val="Helvetica Neue"/>
      </rPr>
      <t>bookends://sonnysoftware.com/ref/main/93487</t>
    </r>
  </si>
  <si>
    <t>cohort 219 diary farmers, 130 non dairy agricultural worker and 99 controls in 1993 and 2006</t>
  </si>
  <si>
    <t>44% of farmer, 27% of worker and 20% of controls were retired in 2006</t>
  </si>
  <si>
    <t>Thelin 1994</t>
  </si>
  <si>
    <r>
      <rPr>
        <u val="single"/>
        <sz val="10"/>
        <color indexed="8"/>
        <rFont val="Helvetica Neue"/>
      </rPr>
      <t>https://pubmed.ncbi.nlm.nih.gov/8146704/</t>
    </r>
  </si>
  <si>
    <r>
      <rPr>
        <u val="single"/>
        <sz val="10"/>
        <color indexed="8"/>
        <rFont val="Helvetica Neue"/>
      </rPr>
      <t>bookends://sonnysoftware.com/ref/main/116186</t>
    </r>
  </si>
  <si>
    <t>postal survey of 1283 male farmers</t>
  </si>
  <si>
    <t>no effect on early retirement but more farmers changed occupation retired than did other workers at the same time. risk 1.4(0.8-2.2)</t>
  </si>
  <si>
    <t>Eduard 2015</t>
  </si>
  <si>
    <r>
      <rPr>
        <u val="single"/>
        <sz val="10"/>
        <color indexed="8"/>
        <rFont val="Helvetica Neue"/>
      </rPr>
      <t>https://pubmed.ncbi.nlm.nih.gov/26403116/</t>
    </r>
  </si>
  <si>
    <r>
      <rPr>
        <u val="single"/>
        <sz val="10"/>
        <color indexed="8"/>
        <rFont val="Helvetica Neue"/>
      </rPr>
      <t>bookends://sonnysoftware.com/ref/main/54958</t>
    </r>
  </si>
  <si>
    <t>medium</t>
  </si>
  <si>
    <t>crossectional comparisonof 739  farming student and siblings. 349 early retired farmers versus large reference sampe of 8482 farmers</t>
  </si>
  <si>
    <t>Sibs hadmore asthma (OR 1.1,0.7-1.7) as well as early retirements OR 1.8(1.1-2.9). Abstract conclusions are wrong.</t>
  </si>
  <si>
    <t>Timm 2019</t>
  </si>
  <si>
    <r>
      <rPr>
        <u val="single"/>
        <sz val="10"/>
        <color indexed="8"/>
        <rFont val="Helvetica Neue"/>
      </rPr>
      <t>https://pubmed.ncbi.nlm.nih.gov/30729356/</t>
    </r>
  </si>
  <si>
    <r>
      <rPr>
        <u val="single"/>
        <sz val="10"/>
        <color indexed="8"/>
        <rFont val="Helvetica Neue"/>
      </rPr>
      <t>bookends://sonnysoftware.com/ref/main/104735</t>
    </r>
  </si>
  <si>
    <t>combination of studies</t>
  </si>
  <si>
    <t>parents with asthma born on a farm were less likely to raise their offspring on a farm with RR 0.34,0.11-1.06)</t>
  </si>
  <si>
    <t>Austin 1995</t>
  </si>
  <si>
    <r>
      <rPr>
        <u val="single"/>
        <sz val="10"/>
        <color indexed="8"/>
        <rFont val="Helvetica Neue"/>
      </rPr>
      <t>https://pubmed.ncbi.nlm.nih.gov/7900733/</t>
    </r>
  </si>
  <si>
    <t>mortality</t>
  </si>
  <si>
    <t>Blair 2005</t>
  </si>
  <si>
    <r>
      <rPr>
        <u val="single"/>
        <sz val="10"/>
        <color indexed="8"/>
        <rFont val="Helvetica Neue"/>
      </rPr>
      <t>https://pubmed.ncbi.nlm.nih.gov/15780775/</t>
    </r>
  </si>
  <si>
    <t>Bünger 1999</t>
  </si>
  <si>
    <r>
      <rPr>
        <u val="single"/>
        <sz val="10"/>
        <color indexed="8"/>
        <rFont val="Helvetica Neue"/>
      </rPr>
      <t>https://pubmed.ncbi.nlm.nih.gov/10803221/</t>
    </r>
  </si>
  <si>
    <t>no healthy worker</t>
  </si>
  <si>
    <t>Burch 2010</t>
  </si>
  <si>
    <r>
      <rPr>
        <u val="single"/>
        <sz val="10"/>
        <color indexed="8"/>
        <rFont val="Helvetica Neue"/>
      </rPr>
      <t>https://pubmed.ncbi.nlm.nih.gov/19953416/</t>
    </r>
  </si>
  <si>
    <t>Eduard 2004</t>
  </si>
  <si>
    <r>
      <rPr>
        <u val="single"/>
        <sz val="10"/>
        <color indexed="8"/>
        <rFont val="Helvetica Neue"/>
      </rPr>
      <t>https://pubmed.ncbi.nlm.nih.gov/15376208/</t>
    </r>
  </si>
  <si>
    <t>not healthy worker</t>
  </si>
  <si>
    <t>Elholm 2010</t>
  </si>
  <si>
    <r>
      <rPr>
        <u val="single"/>
        <sz val="10"/>
        <color indexed="8"/>
        <rFont val="Helvetica Neue"/>
      </rPr>
      <t>https://pubmed.ncbi.nlm.nih.gov/20865102/</t>
    </r>
  </si>
  <si>
    <t>no health data</t>
  </si>
  <si>
    <t>Elholm 2013</t>
  </si>
  <si>
    <r>
      <rPr>
        <u val="single"/>
        <sz val="10"/>
        <color indexed="8"/>
        <rFont val="Helvetica Neue"/>
      </rPr>
      <t>https://pubmed.ncbi.nlm.nih.gov/23987793/</t>
    </r>
  </si>
  <si>
    <t>no disease prevalences or diagnoses given</t>
  </si>
  <si>
    <t>994 young farmers and 172 rural controls</t>
  </si>
  <si>
    <t>Elliot 2018</t>
  </si>
  <si>
    <r>
      <rPr>
        <u val="single"/>
        <sz val="10"/>
        <color indexed="8"/>
        <rFont val="Helvetica Neue"/>
      </rPr>
      <t>https://pubmed.ncbi.nlm.nih.gov/28949817/</t>
    </r>
  </si>
  <si>
    <t>Gómez-Martin 2004</t>
  </si>
  <si>
    <r>
      <rPr>
        <u val="single"/>
        <sz val="10"/>
        <color indexed="8"/>
        <rFont val="Helvetica Neue"/>
      </rPr>
      <t>https://pubmed.ncbi.nlm.nih.gov/15603226/</t>
    </r>
  </si>
  <si>
    <t>pesticide study, NA</t>
  </si>
  <si>
    <t>Haas 2003</t>
  </si>
  <si>
    <r>
      <rPr>
        <u val="single"/>
        <sz val="10"/>
        <color indexed="8"/>
        <rFont val="Helvetica Neue"/>
      </rPr>
      <t>https://pubmed.ncbi.nlm.nih.gov/12848236/</t>
    </r>
  </si>
  <si>
    <t>Kimbell-Dunn 1999</t>
  </si>
  <si>
    <r>
      <rPr>
        <u val="single"/>
        <sz val="10"/>
        <color indexed="8"/>
        <rFont val="Helvetica Neue"/>
      </rPr>
      <t>https://pubmed.ncbi.nlm.nih.gov/9884745/</t>
    </r>
  </si>
  <si>
    <t>Le Moual 2008</t>
  </si>
  <si>
    <r>
      <rPr>
        <u val="single"/>
        <sz val="10"/>
        <color indexed="8"/>
        <rFont val="Helvetica Neue"/>
      </rPr>
      <t>https://pubmed.ncbi.nlm.nih.gov/17872490/</t>
    </r>
  </si>
  <si>
    <t>review</t>
  </si>
  <si>
    <t>Ljubičić 2014</t>
  </si>
  <si>
    <r>
      <rPr>
        <u val="single"/>
        <sz val="10"/>
        <color indexed="8"/>
        <rFont val="Helvetica Neue"/>
      </rPr>
      <t>https://pubmed.ncbi.nlm.nih.gov/25046318/</t>
    </r>
  </si>
  <si>
    <t>Luies 2003</t>
  </si>
  <si>
    <r>
      <rPr>
        <u val="single"/>
        <sz val="10"/>
        <color indexed="8"/>
        <rFont val="Helvetica Neue"/>
      </rPr>
      <t>https://pubmed.ncbi.nlm.nih.gov/37766955/</t>
    </r>
  </si>
  <si>
    <t>Maroni 1993</t>
  </si>
  <si>
    <r>
      <rPr>
        <u val="single"/>
        <sz val="10"/>
        <color indexed="8"/>
        <rFont val="Helvetica Neue"/>
      </rPr>
      <t>https://pubmed.ncbi.nlm.nih.gov/8465354/</t>
    </r>
  </si>
  <si>
    <t>pesticide</t>
  </si>
  <si>
    <t>Mastrangelo 1996</t>
  </si>
  <si>
    <r>
      <rPr>
        <u val="single"/>
        <sz val="10"/>
        <color indexed="8"/>
        <rFont val="Helvetica Neue"/>
      </rPr>
      <t>https://pubmed.ncbi.nlm.nih.gov/8909609/</t>
    </r>
  </si>
  <si>
    <t>Portengen 205</t>
  </si>
  <si>
    <r>
      <rPr>
        <u val="single"/>
        <sz val="10"/>
        <color indexed="8"/>
        <rFont val="Helvetica Neue"/>
      </rPr>
      <t>https://pubmed.ncbi.nlm.nih.gov/15806001/</t>
    </r>
  </si>
  <si>
    <t>not a healthy worker study</t>
  </si>
  <si>
    <t>Rimac 2009</t>
  </si>
  <si>
    <r>
      <rPr>
        <u val="single"/>
        <sz val="10"/>
        <color indexed="8"/>
        <rFont val="Helvetica Neue"/>
      </rPr>
      <t>https://pubmed.ncbi.nlm.nih.gov/19921239/</t>
    </r>
  </si>
  <si>
    <t>Shentema 2022</t>
  </si>
  <si>
    <r>
      <rPr>
        <u val="single"/>
        <sz val="10"/>
        <color indexed="8"/>
        <rFont val="Helvetica Neue"/>
      </rPr>
      <t>https://pubmed.ncbi.nlm.nih.gov/35742676/</t>
    </r>
  </si>
  <si>
    <t>Smit 2010</t>
  </si>
  <si>
    <r>
      <rPr>
        <u val="single"/>
        <sz val="10"/>
        <color indexed="8"/>
        <rFont val="Helvetica Neue"/>
      </rPr>
      <t>https://pubmed.ncbi.nlm.nih.gov/20016197/</t>
    </r>
  </si>
  <si>
    <t>Stark 1990</t>
  </si>
  <si>
    <r>
      <rPr>
        <u val="single"/>
        <sz val="10"/>
        <color indexed="8"/>
        <rFont val="Helvetica Neue"/>
      </rPr>
      <t>https://pubmed.ncbi.nlm.nih.gov/2386420/</t>
    </r>
  </si>
  <si>
    <t>cancer incidence</t>
  </si>
  <si>
    <t>van Cleef 2016</t>
  </si>
  <si>
    <r>
      <rPr>
        <u val="single"/>
        <sz val="10"/>
        <color indexed="8"/>
        <rFont val="Helvetica Neue"/>
      </rPr>
      <t>https://pubmed.ncbi.nlm.nih.gov/26733049/</t>
    </r>
  </si>
  <si>
    <t>Vogelzang 1999</t>
  </si>
  <si>
    <r>
      <rPr>
        <u val="single"/>
        <sz val="10"/>
        <color indexed="8"/>
        <rFont val="Helvetica Neue"/>
      </rPr>
      <t>https://pubmed.ncbi.nlm.nih.gov/10836346/</t>
    </r>
  </si>
  <si>
    <t>239 pig farmers and 311 rural controls</t>
  </si>
  <si>
    <t>Yasmeen 2020</t>
  </si>
  <si>
    <r>
      <rPr>
        <u val="single"/>
        <sz val="10"/>
        <color indexed="8"/>
        <rFont val="Helvetica Neue"/>
      </rPr>
      <t>https://pubmed.ncbi.nlm.nih.gov/32206382/</t>
    </r>
  </si>
  <si>
    <t>poultry factory</t>
  </si>
  <si>
    <t>Yildirim 2005</t>
  </si>
  <si>
    <r>
      <rPr>
        <u val="single"/>
        <sz val="10"/>
        <color indexed="8"/>
        <rFont val="Helvetica Neue"/>
      </rPr>
      <t>https://pubmed.ncbi.nlm.nih.gov/15749463/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</si>
</sst>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Helvetica Neue"/>
    </font>
    <font>
      <b val="1"/>
      <sz val="10"/>
      <color indexed="8"/>
      <name val="Helvetica Neue"/>
    </font>
    <font>
      <u val="single"/>
      <sz val="11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right" vertical="top" wrapText="1"/>
    </xf>
    <xf numFmtId="49" fontId="3" fillId="2" borderId="1" applyNumberFormat="1" applyFont="1" applyFill="1" applyBorder="1" applyAlignment="1" applyProtection="0">
      <alignment horizontal="right" vertical="top" wrapText="1"/>
    </xf>
    <xf numFmtId="0" fontId="2" fillId="3" borderId="2" applyNumberFormat="1" applyFont="1" applyFill="1" applyBorder="1" applyAlignment="1" applyProtection="0">
      <alignment horizontal="center" vertical="center" wrapText="1"/>
    </xf>
    <xf numFmtId="49" fontId="2" borderId="3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49" fontId="2" borderId="4" applyNumberFormat="1" applyFont="1" applyFill="0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horizontal="right" vertical="top" wrapText="1"/>
    </xf>
    <xf numFmtId="2" fontId="2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2" fillId="3" borderId="5" applyNumberFormat="1" applyFont="1" applyFill="1" applyBorder="1" applyAlignment="1" applyProtection="0">
      <alignment horizontal="center" vertical="center" wrapText="1"/>
    </xf>
    <xf numFmtId="49" fontId="2" fillId="4" borderId="6" applyNumberFormat="1" applyFont="1" applyFill="1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0" fontId="2" fillId="4" borderId="7" applyNumberFormat="1" applyFont="1" applyFill="1" applyBorder="1" applyAlignment="1" applyProtection="0">
      <alignment horizontal="right" vertical="top" wrapText="1"/>
    </xf>
    <xf numFmtId="2" fontId="2" fillId="4" borderId="7" applyNumberFormat="1" applyFont="1" applyFill="1" applyBorder="1" applyAlignment="1" applyProtection="0">
      <alignment horizontal="right" vertical="top" wrapText="1"/>
    </xf>
    <xf numFmtId="0" fontId="0" fillId="4" borderId="7" applyNumberFormat="1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1" applyFont="1" applyFill="0" applyBorder="1" applyAlignment="1" applyProtection="0">
      <alignment horizontal="right" vertical="top" wrapText="1"/>
    </xf>
    <xf numFmtId="2" fontId="2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1" fontId="2" fillId="4" borderId="7" applyNumberFormat="1" applyFont="1" applyFill="1" applyBorder="1" applyAlignment="1" applyProtection="0">
      <alignment horizontal="right" vertical="top" wrapText="1"/>
    </xf>
    <xf numFmtId="49" fontId="2" borderId="7" applyNumberFormat="1" applyFont="1" applyFill="0" applyBorder="1" applyAlignment="1" applyProtection="0">
      <alignment horizontal="right" vertical="top" wrapText="1"/>
    </xf>
    <xf numFmtId="49" fontId="2" fillId="4" borderId="7" applyNumberFormat="1" applyFont="1" applyFill="1" applyBorder="1" applyAlignment="1" applyProtection="0">
      <alignment horizontal="right" vertical="top" wrapText="1"/>
    </xf>
    <xf numFmtId="49" fontId="0" fillId="4" borderId="7" applyNumberFormat="1" applyFont="1" applyFill="1" applyBorder="1" applyAlignment="1" applyProtection="0">
      <alignment horizontal="right" vertical="top" wrapText="1"/>
    </xf>
    <xf numFmtId="1" fontId="2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right" vertical="top" wrapText="1"/>
    </xf>
    <xf numFmtId="0" fontId="0" fillId="4" borderId="7" applyNumberFormat="0" applyFont="1" applyFill="1" applyBorder="1" applyAlignment="1" applyProtection="0">
      <alignment horizontal="right" vertical="top" wrapText="1"/>
    </xf>
    <xf numFmtId="0" fontId="2" fillId="4" borderId="7" applyNumberFormat="0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7" applyNumberFormat="1" applyFont="1" applyFill="1" applyBorder="1" applyAlignment="1" applyProtection="0">
      <alignment horizontal="right" vertical="top" wrapText="1"/>
    </xf>
    <xf numFmtId="0" fontId="2" borderId="7" applyNumberFormat="0" applyFont="1" applyFill="0" applyBorder="1" applyAlignment="1" applyProtection="0">
      <alignment horizontal="right" vertical="top" wrapText="1"/>
    </xf>
    <xf numFmtId="1" fontId="2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1" fontId="2" fillId="4" borderId="7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64</xdr:row>
      <xdr:rowOff>219419</xdr:rowOff>
    </xdr:from>
    <xdr:to>
      <xdr:col>3</xdr:col>
      <xdr:colOff>189725</xdr:colOff>
      <xdr:row>66</xdr:row>
      <xdr:rowOff>1560</xdr:rowOff>
    </xdr:to>
    <xdr:sp>
      <xdr:nvSpPr>
        <xdr:cNvPr id="2" name="&quot;healthy worker&quot; AND farm* at PUBMED, supplemented with local references"/>
        <xdr:cNvSpPr txBox="1"/>
      </xdr:nvSpPr>
      <xdr:spPr>
        <a:xfrm>
          <a:off x="-45096" y="12688914"/>
          <a:ext cx="4964927" cy="2876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"healthy worker" AND farm* at PUBMED, supplemented with local references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21345099/" TargetMode="External"/><Relationship Id="rId2" Type="http://schemas.openxmlformats.org/officeDocument/2006/relationships/hyperlink" Target="https://pubmed.ncbi.nlm.nih.gov/21345099/" TargetMode="External"/><Relationship Id="rId3" Type="http://schemas.openxmlformats.org/officeDocument/2006/relationships/hyperlink" Target="https://pubmed.ncbi.nlm.nih.gov/16630939/" TargetMode="External"/><Relationship Id="rId4" Type="http://schemas.openxmlformats.org/officeDocument/2006/relationships/hyperlink" Target="https://pubmed.ncbi.nlm.nih.gov/21211648/" TargetMode="External"/><Relationship Id="rId5" Type="http://schemas.openxmlformats.org/officeDocument/2006/relationships/hyperlink" Target="https://pubmed.ncbi.nlm.nih.gov/17845585/" TargetMode="External"/><Relationship Id="rId6" Type="http://schemas.openxmlformats.org/officeDocument/2006/relationships/hyperlink" Target="https://pubmed.ncbi.nlm.nih.gov/10051699/" TargetMode="External"/><Relationship Id="rId7" Type="http://schemas.openxmlformats.org/officeDocument/2006/relationships/hyperlink" Target="https://pubmed.ncbi.nlm.nih.gov/24931137/" TargetMode="External"/><Relationship Id="rId8" Type="http://schemas.openxmlformats.org/officeDocument/2006/relationships/hyperlink" Target="https://pubmed.ncbi.nlm.nih.gov/31589143/" TargetMode="External"/><Relationship Id="rId9" Type="http://schemas.openxmlformats.org/officeDocument/2006/relationships/hyperlink" Target="https://pubmed.ncbi.nlm.nih.gov/27503830/" TargetMode="External"/><Relationship Id="rId10" Type="http://schemas.openxmlformats.org/officeDocument/2006/relationships/hyperlink" Target="https://pubmed.ncbi.nlm.nih.gov/31209334/" TargetMode="External"/><Relationship Id="rId11" Type="http://schemas.openxmlformats.org/officeDocument/2006/relationships/hyperlink" Target="https://pubmed.ncbi.nlm.nih.gov/21546069/" TargetMode="External"/><Relationship Id="rId12" Type="http://schemas.openxmlformats.org/officeDocument/2006/relationships/hyperlink" Target="https://pubmed.ncbi.nlm.nih.gov/26575599/" TargetMode="External"/><Relationship Id="rId13" Type="http://schemas.openxmlformats.org/officeDocument/2006/relationships/hyperlink" Target="https://pubmed.ncbi.nlm.nih.gov/22846753/" TargetMode="External"/><Relationship Id="rId14" Type="http://schemas.openxmlformats.org/officeDocument/2006/relationships/hyperlink" Target="https://pubmed.ncbi.nlm.nih.gov/21875744/" TargetMode="External"/><Relationship Id="rId15" Type="http://schemas.openxmlformats.org/officeDocument/2006/relationships/hyperlink" Target="https://pubmed.ncbi.nlm.nih.gov/15007351/" TargetMode="External"/><Relationship Id="rId16" Type="http://schemas.openxmlformats.org/officeDocument/2006/relationships/hyperlink" Target="https://pubmed.ncbi.nlm.nih.gov/12463312/" TargetMode="External"/><Relationship Id="rId17" Type="http://schemas.openxmlformats.org/officeDocument/2006/relationships/hyperlink" Target="https://pubmed.ncbi.nlm.nih.gov/15725186/" TargetMode="External"/><Relationship Id="rId18" Type="http://schemas.openxmlformats.org/officeDocument/2006/relationships/hyperlink" Target="https://pubmed.ncbi.nlm.nih.gov/12680856/" TargetMode="External"/><Relationship Id="rId19" Type="http://schemas.openxmlformats.org/officeDocument/2006/relationships/hyperlink" Target="https://pubmed.ncbi.nlm.nih.gov/10967955/" TargetMode="External"/><Relationship Id="rId20" Type="http://schemas.openxmlformats.org/officeDocument/2006/relationships/hyperlink" Target="https://pubmed.ncbi.nlm.nih.gov/14720260/" TargetMode="External"/><Relationship Id="rId21" Type="http://schemas.openxmlformats.org/officeDocument/2006/relationships/hyperlink" Target="https://pubmed.ncbi.nlm.nih.gov/14713909/" TargetMode="External"/><Relationship Id="rId22" Type="http://schemas.openxmlformats.org/officeDocument/2006/relationships/hyperlink" Target="https://pubmed.ncbi.nlm.nih.gov/11491158/" TargetMode="External"/><Relationship Id="rId23" Type="http://schemas.openxmlformats.org/officeDocument/2006/relationships/hyperlink" Target="https://pubmed.ncbi.nlm.nih.gov/10938756/" TargetMode="External"/><Relationship Id="rId24" Type="http://schemas.openxmlformats.org/officeDocument/2006/relationships/hyperlink" Target="https://pubmed.ncbi.nlm.nih.gov/15147449/" TargetMode="External"/><Relationship Id="rId25" Type="http://schemas.openxmlformats.org/officeDocument/2006/relationships/hyperlink" Target="https://pubmed.ncbi.nlm.nih.gov/15637549/" TargetMode="External"/><Relationship Id="rId26" Type="http://schemas.openxmlformats.org/officeDocument/2006/relationships/hyperlink" Target="https://pubmed.ncbi.nlm.nih.gov/15743727/" TargetMode="External"/><Relationship Id="rId27" Type="http://schemas.openxmlformats.org/officeDocument/2006/relationships/hyperlink" Target="https://pubmed.ncbi.nlm.nih.gov/21575087/" TargetMode="External"/><Relationship Id="rId28" Type="http://schemas.openxmlformats.org/officeDocument/2006/relationships/hyperlink" Target="https://pubmed.ncbi.nlm.nih.gov/16316875/" TargetMode="External"/><Relationship Id="rId29" Type="http://schemas.openxmlformats.org/officeDocument/2006/relationships/hyperlink" Target="https://pubmed.ncbi.nlm.nih.gov/16481388/" TargetMode="External"/><Relationship Id="rId30" Type="http://schemas.openxmlformats.org/officeDocument/2006/relationships/hyperlink" Target="https://pubmed.ncbi.nlm.nih.gov/16961711/" TargetMode="External"/><Relationship Id="rId31" Type="http://schemas.openxmlformats.org/officeDocument/2006/relationships/hyperlink" Target="https://pubmed.ncbi.nlm.nih.gov/17018582/" TargetMode="External"/><Relationship Id="rId32" Type="http://schemas.openxmlformats.org/officeDocument/2006/relationships/hyperlink" Target="https://pubmed.ncbi.nlm.nih.gov/18256063/" TargetMode="External"/><Relationship Id="rId33" Type="http://schemas.openxmlformats.org/officeDocument/2006/relationships/hyperlink" Target="https://pubmed.ncbi.nlm.nih.gov/17301101/" TargetMode="External"/><Relationship Id="rId34" Type="http://schemas.openxmlformats.org/officeDocument/2006/relationships/hyperlink" Target="https://pubmed.ncbi.nlm.nih.gov/16512802/" TargetMode="External"/><Relationship Id="rId35" Type="http://schemas.openxmlformats.org/officeDocument/2006/relationships/hyperlink" Target="https://pubmed.ncbi.nlm.nih.gov/18219830/" TargetMode="External"/><Relationship Id="rId36" Type="http://schemas.openxmlformats.org/officeDocument/2006/relationships/hyperlink" Target="https://pubmed.ncbi.nlm.nih.gov/17932376/" TargetMode="External"/><Relationship Id="rId37" Type="http://schemas.openxmlformats.org/officeDocument/2006/relationships/hyperlink" Target="https://pubmed.ncbi.nlm.nih.gov/17888060/" TargetMode="External"/><Relationship Id="rId38" Type="http://schemas.openxmlformats.org/officeDocument/2006/relationships/hyperlink" Target="https://pubmed.ncbi.nlm.nih.gov/21819425/" TargetMode="External"/><Relationship Id="rId39" Type="http://schemas.openxmlformats.org/officeDocument/2006/relationships/hyperlink" Target="https://pubmed.ncbi.nlm.nih.gov/21659411/" TargetMode="External"/><Relationship Id="rId40" Type="http://schemas.openxmlformats.org/officeDocument/2006/relationships/hyperlink" Target="https://pubmed.ncbi.nlm.nih.gov/11929489/" TargetMode="External"/><Relationship Id="rId41" Type="http://schemas.openxmlformats.org/officeDocument/2006/relationships/hyperlink" Target="https://pubmed.ncbi.nlm.nih.gov/20408968/" TargetMode="External"/><Relationship Id="rId42" Type="http://schemas.openxmlformats.org/officeDocument/2006/relationships/hyperlink" Target="https://pubmed.ncbi.nlm.nih.gov/21752438/" TargetMode="External"/><Relationship Id="rId43" Type="http://schemas.openxmlformats.org/officeDocument/2006/relationships/hyperlink" Target="https://pubmed.ncbi.nlm.nih.gov/10836319/" TargetMode="External"/><Relationship Id="rId44" Type="http://schemas.openxmlformats.org/officeDocument/2006/relationships/hyperlink" Target="https://pubmed.ncbi.nlm.nih.gov/11734431/" TargetMode="External"/><Relationship Id="rId45" Type="http://schemas.openxmlformats.org/officeDocument/2006/relationships/hyperlink" Target="https://pubmed.ncbi.nlm.nih.gov/16950285/" TargetMode="External"/><Relationship Id="rId46" Type="http://schemas.openxmlformats.org/officeDocument/2006/relationships/hyperlink" Target="https://pubmed.ncbi.nlm.nih.gov/16778265/" TargetMode="External"/><Relationship Id="rId47" Type="http://schemas.openxmlformats.org/officeDocument/2006/relationships/hyperlink" Target="https://pubmed.ncbi.nlm.nih.gov/1554514/" TargetMode="External"/><Relationship Id="rId48" Type="http://schemas.openxmlformats.org/officeDocument/2006/relationships/hyperlink" Target="https://pubmed.ncbi.nlm.nih.gov/10442527/" TargetMode="External"/><Relationship Id="rId49" Type="http://schemas.openxmlformats.org/officeDocument/2006/relationships/hyperlink" Target="https://pubmed.ncbi.nlm.nih.gov/12729293/" TargetMode="External"/><Relationship Id="rId50" Type="http://schemas.openxmlformats.org/officeDocument/2006/relationships/hyperlink" Target="https://pubmed.ncbi.nlm.nih.gov/10806155/" TargetMode="External"/><Relationship Id="rId51" Type="http://schemas.openxmlformats.org/officeDocument/2006/relationships/hyperlink" Target="https://pubmed.ncbi.nlm.nih.gov/11359424/" TargetMode="External"/><Relationship Id="rId52" Type="http://schemas.openxmlformats.org/officeDocument/2006/relationships/hyperlink" Target="https://pubmed.ncbi.nlm.nih.gov/11359424/" TargetMode="External"/><Relationship Id="rId53" Type="http://schemas.openxmlformats.org/officeDocument/2006/relationships/hyperlink" Target="https://pubmed.ncbi.nlm.nih.gov/12190651/" TargetMode="External"/><Relationship Id="rId54" Type="http://schemas.openxmlformats.org/officeDocument/2006/relationships/hyperlink" Target="https://pubmed.ncbi.nlm.nih.gov/11991560/" TargetMode="External"/><Relationship Id="rId55" Type="http://schemas.openxmlformats.org/officeDocument/2006/relationships/hyperlink" Target="https://pubmed.ncbi.nlm.nih.gov/12032526/" TargetMode="External"/><Relationship Id="rId56" Type="http://schemas.openxmlformats.org/officeDocument/2006/relationships/hyperlink" Target="https://pubmed.ncbi.nlm.nih.gov/12738598/" TargetMode="External"/><Relationship Id="rId57" Type="http://schemas.openxmlformats.org/officeDocument/2006/relationships/hyperlink" Target="https://pubmed.ncbi.nlm.nih.gov/25237284/" TargetMode="External"/><Relationship Id="rId58" Type="http://schemas.openxmlformats.org/officeDocument/2006/relationships/hyperlink" Target="https://pubmed.ncbi.nlm.nih.gov/29712724/" TargetMode="External"/><Relationship Id="rId59" Type="http://schemas.openxmlformats.org/officeDocument/2006/relationships/hyperlink" Target="https://pubmed.ncbi.nlm.nih.gov/24105783/" TargetMode="External"/><Relationship Id="rId60" Type="http://schemas.openxmlformats.org/officeDocument/2006/relationships/hyperlink" Target="https://pubmed.ncbi.nlm.nih.gov/32997854/" TargetMode="External"/><Relationship Id="rId61" Type="http://schemas.openxmlformats.org/officeDocument/2006/relationships/hyperlink" Target="https://pubmed.ncbi.nlm.nih.gov/31829464/" TargetMode="External"/><Relationship Id="rId62" Type="http://schemas.openxmlformats.org/officeDocument/2006/relationships/hyperlink" Target="https://pubmed.ncbi.nlm.nih.gov/2784709/" TargetMode="External"/><Relationship Id="rId63" Type="http://schemas.openxmlformats.org/officeDocument/2006/relationships/hyperlink" Target="https://pubmed.ncbi.nlm.nih.gov/35900634/" TargetMode="External"/><Relationship Id="rId64" Type="http://schemas.openxmlformats.org/officeDocument/2006/relationships/hyperlink" Target="https://pubmed.ncbi.nlm.nih.gov/35779667/" TargetMode="External"/><Relationship Id="rId65" Type="http://schemas.openxmlformats.org/officeDocument/2006/relationships/hyperlink" Target="https://pubmed.ncbi.nlm.nih.gov/37038656/" TargetMode="External"/><Relationship Id="rId66" Type="http://schemas.openxmlformats.org/officeDocument/2006/relationships/hyperlink" Target="https://pubmed.ncbi.nlm.nih.gov/32747948/" TargetMode="External"/><Relationship Id="rId67" Type="http://schemas.openxmlformats.org/officeDocument/2006/relationships/hyperlink" Target="https://pubmed.ncbi.nlm.nih.gov/29211564/" TargetMode="External"/><Relationship Id="rId68" Type="http://schemas.openxmlformats.org/officeDocument/2006/relationships/hyperlink" Target="https://pubmed.ncbi.nlm.nih.gov/36767494/" TargetMode="External"/><Relationship Id="rId69" Type="http://schemas.openxmlformats.org/officeDocument/2006/relationships/hyperlink" Target="https://pubmed.ncbi.nlm.nih.gov/34522104/" TargetMode="External"/><Relationship Id="rId70" Type="http://schemas.openxmlformats.org/officeDocument/2006/relationships/hyperlink" Target="https://pubmed.ncbi.nlm.nih.gov/32650021/" TargetMode="External"/><Relationship Id="rId71" Type="http://schemas.openxmlformats.org/officeDocument/2006/relationships/hyperlink" Target="https://pubmed.ncbi.nlm.nih.gov/34281015/" TargetMode="External"/><Relationship Id="rId72" Type="http://schemas.openxmlformats.org/officeDocument/2006/relationships/hyperlink" Target="https://pubmed.ncbi.nlm.nih.gov/20497148/" TargetMode="External"/><Relationship Id="rId73" Type="http://schemas.openxmlformats.org/officeDocument/2006/relationships/hyperlink" Target="https://pubmed.ncbi.nlm.nih.gov/27845237/" TargetMode="External"/><Relationship Id="rId74" Type="http://schemas.openxmlformats.org/officeDocument/2006/relationships/hyperlink" Target="https://pubmed.ncbi.nlm.nih.gov/31606483/" TargetMode="External"/><Relationship Id="rId75" Type="http://schemas.openxmlformats.org/officeDocument/2006/relationships/hyperlink" Target="https://pubmed.ncbi.nlm.nih.gov/28689172/" TargetMode="External"/><Relationship Id="rId76" Type="http://schemas.openxmlformats.org/officeDocument/2006/relationships/hyperlink" Target="https://pubmed.ncbi.nlm.nih.gov/24612913/" TargetMode="External"/><Relationship Id="rId77" Type="http://schemas.openxmlformats.org/officeDocument/2006/relationships/hyperlink" Target="https://pubmed.ncbi.nlm.nih.gov/32649729/" TargetMode="External"/><Relationship Id="rId78" Type="http://schemas.openxmlformats.org/officeDocument/2006/relationships/hyperlink" Target="https://pubmed.ncbi.nlm.nih.gov/29630929/" TargetMode="External"/><Relationship Id="rId79" Type="http://schemas.openxmlformats.org/officeDocument/2006/relationships/hyperlink" Target="https://pubmed.ncbi.nlm.nih.gov/8664621/" TargetMode="External"/><Relationship Id="rId80" Type="http://schemas.openxmlformats.org/officeDocument/2006/relationships/hyperlink" Target="https://pubmed.ncbi.nlm.nih.gov/23621318/" TargetMode="External"/><Relationship Id="rId81" Type="http://schemas.openxmlformats.org/officeDocument/2006/relationships/hyperlink" Target="https://pubmed.ncbi.nlm.nih.gov/26119336/" TargetMode="External"/><Relationship Id="rId82" Type="http://schemas.openxmlformats.org/officeDocument/2006/relationships/hyperlink" Target="https://pubmed.ncbi.nlm.nih.gov/22513133/" TargetMode="External"/><Relationship Id="rId83" Type="http://schemas.openxmlformats.org/officeDocument/2006/relationships/hyperlink" Target="https://pubmed.ncbi.nlm.nih.gov/23121051/" TargetMode="External"/><Relationship Id="rId84" Type="http://schemas.openxmlformats.org/officeDocument/2006/relationships/hyperlink" Target="https://pubmed.ncbi.nlm.nih.gov/22748700/" TargetMode="External"/><Relationship Id="rId85" Type="http://schemas.openxmlformats.org/officeDocument/2006/relationships/hyperlink" Target="https://pubmed.ncbi.nlm.nih.gov/16867054/" TargetMode="External"/><Relationship Id="rId86" Type="http://schemas.openxmlformats.org/officeDocument/2006/relationships/hyperlink" Target="https://pubmed.ncbi.nlm.nih.gov/22039097/" TargetMode="External"/><Relationship Id="rId87" Type="http://schemas.openxmlformats.org/officeDocument/2006/relationships/hyperlink" Target="https://pubmed.ncbi.nlm.nih.gov/15376208/" TargetMode="External"/><Relationship Id="rId88" Type="http://schemas.openxmlformats.org/officeDocument/2006/relationships/hyperlink" Target="https://pubmed.ncbi.nlm.nih.gov/21632519/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10051699/" TargetMode="External"/><Relationship Id="rId2" Type="http://schemas.openxmlformats.org/officeDocument/2006/relationships/hyperlink" Target="https://pubmed.ncbi.nlm.nih.gov/10051699/" TargetMode="External"/><Relationship Id="rId3" Type="http://schemas.openxmlformats.org/officeDocument/2006/relationships/hyperlink" Target="https://onlinelibrary.wiley.com/doi/abs/10.1046/j.1365-2222.2000.00801.x" TargetMode="External"/><Relationship Id="rId4" Type="http://schemas.openxmlformats.org/officeDocument/2006/relationships/hyperlink" Target="https://onlinelibrary.wiley.com/doi/abs/10.1046/j.1365-2222.2000.00801.x" TargetMode="External"/><Relationship Id="rId5" Type="http://schemas.openxmlformats.org/officeDocument/2006/relationships/hyperlink" Target="https://doi.org/10.1034/j.1398-9995.2002.t01-1-23644.x" TargetMode="External"/><Relationship Id="rId6" Type="http://schemas.openxmlformats.org/officeDocument/2006/relationships/hyperlink" Target="https://doi.org/10.1034/j.1398-9995.2002.t01-1-23644.x" TargetMode="External"/><Relationship Id="rId7" Type="http://schemas.openxmlformats.org/officeDocument/2006/relationships/hyperlink" Target="http://www.doi.org/10.1016/j.jaci.2006.03.008" TargetMode="External"/><Relationship Id="rId8" Type="http://schemas.openxmlformats.org/officeDocument/2006/relationships/hyperlink" Target="http://www.doi.org/10.1016/j.jaci.2006.03.008" TargetMode="External"/><Relationship Id="rId9" Type="http://schemas.openxmlformats.org/officeDocument/2006/relationships/hyperlink" Target="https://pubmed.ncbi.nlm.nih.gov/17875057" TargetMode="External"/><Relationship Id="rId10" Type="http://schemas.openxmlformats.org/officeDocument/2006/relationships/hyperlink" Target="https://pubmed.ncbi.nlm.nih.gov/17875057" TargetMode="External"/><Relationship Id="rId11" Type="http://schemas.openxmlformats.org/officeDocument/2006/relationships/hyperlink" Target="http://dx.doi.org/10.1016/j.aller.2017.01.010" TargetMode="External"/><Relationship Id="rId12" Type="http://schemas.openxmlformats.org/officeDocument/2006/relationships/hyperlink" Target="http://dx.doi.org/10.1016/j.aller.2017.01.010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16360568/" TargetMode="External"/><Relationship Id="rId2" Type="http://schemas.openxmlformats.org/officeDocument/2006/relationships/hyperlink" Target="bookends://sonnysoftware.com/ref/main/10573" TargetMode="External"/><Relationship Id="rId3" Type="http://schemas.openxmlformats.org/officeDocument/2006/relationships/hyperlink" Target="https://pubmed.ncbi.nlm.nih.gov/22069061/" TargetMode="External"/><Relationship Id="rId4" Type="http://schemas.openxmlformats.org/officeDocument/2006/relationships/hyperlink" Target="bookends://sonnysoftware.com/ref/main/112539" TargetMode="External"/><Relationship Id="rId5" Type="http://schemas.openxmlformats.org/officeDocument/2006/relationships/hyperlink" Target="https://pubmed.ncbi.nlm.nih.gov/17218583/" TargetMode="External"/><Relationship Id="rId6" Type="http://schemas.openxmlformats.org/officeDocument/2006/relationships/hyperlink" Target="bookends://sonnysoftware.com/ref/main/6872" TargetMode="External"/><Relationship Id="rId7" Type="http://schemas.openxmlformats.org/officeDocument/2006/relationships/hyperlink" Target="https://pubmed.ncbi.nlm.nih.gov/25795169/" TargetMode="External"/><Relationship Id="rId8" Type="http://schemas.openxmlformats.org/officeDocument/2006/relationships/hyperlink" Target="bookends://sonnysoftware.com/ref/main/88918" TargetMode="External"/><Relationship Id="rId9" Type="http://schemas.openxmlformats.org/officeDocument/2006/relationships/hyperlink" Target="https://pubmed.ncbi.nlm.nih.gov/21030452/" TargetMode="External"/><Relationship Id="rId10" Type="http://schemas.openxmlformats.org/officeDocument/2006/relationships/hyperlink" Target="bookends://sonnysoftware.com/ref/main/93487" TargetMode="External"/><Relationship Id="rId11" Type="http://schemas.openxmlformats.org/officeDocument/2006/relationships/hyperlink" Target="https://pubmed.ncbi.nlm.nih.gov/8146704/" TargetMode="External"/><Relationship Id="rId12" Type="http://schemas.openxmlformats.org/officeDocument/2006/relationships/hyperlink" Target="bookends://sonnysoftware.com/ref/main/116186" TargetMode="External"/><Relationship Id="rId13" Type="http://schemas.openxmlformats.org/officeDocument/2006/relationships/hyperlink" Target="https://pubmed.ncbi.nlm.nih.gov/26403116/" TargetMode="External"/><Relationship Id="rId14" Type="http://schemas.openxmlformats.org/officeDocument/2006/relationships/hyperlink" Target="bookends://sonnysoftware.com/ref/main/54958" TargetMode="External"/><Relationship Id="rId15" Type="http://schemas.openxmlformats.org/officeDocument/2006/relationships/hyperlink" Target="https://pubmed.ncbi.nlm.nih.gov/30729356/" TargetMode="External"/><Relationship Id="rId16" Type="http://schemas.openxmlformats.org/officeDocument/2006/relationships/hyperlink" Target="bookends://sonnysoftware.com/ref/main/104735" TargetMode="External"/><Relationship Id="rId17" Type="http://schemas.openxmlformats.org/officeDocument/2006/relationships/hyperlink" Target="https://pubmed.ncbi.nlm.nih.gov/7900733/" TargetMode="External"/><Relationship Id="rId18" Type="http://schemas.openxmlformats.org/officeDocument/2006/relationships/hyperlink" Target="https://pubmed.ncbi.nlm.nih.gov/15780775/" TargetMode="External"/><Relationship Id="rId19" Type="http://schemas.openxmlformats.org/officeDocument/2006/relationships/hyperlink" Target="https://pubmed.ncbi.nlm.nih.gov/10803221/" TargetMode="External"/><Relationship Id="rId20" Type="http://schemas.openxmlformats.org/officeDocument/2006/relationships/hyperlink" Target="https://pubmed.ncbi.nlm.nih.gov/19953416/" TargetMode="External"/><Relationship Id="rId21" Type="http://schemas.openxmlformats.org/officeDocument/2006/relationships/hyperlink" Target="https://pubmed.ncbi.nlm.nih.gov/15376208/" TargetMode="External"/><Relationship Id="rId22" Type="http://schemas.openxmlformats.org/officeDocument/2006/relationships/hyperlink" Target="https://pubmed.ncbi.nlm.nih.gov/20865102/" TargetMode="External"/><Relationship Id="rId23" Type="http://schemas.openxmlformats.org/officeDocument/2006/relationships/hyperlink" Target="https://pubmed.ncbi.nlm.nih.gov/23987793/" TargetMode="External"/><Relationship Id="rId24" Type="http://schemas.openxmlformats.org/officeDocument/2006/relationships/hyperlink" Target="https://pubmed.ncbi.nlm.nih.gov/28949817/" TargetMode="External"/><Relationship Id="rId25" Type="http://schemas.openxmlformats.org/officeDocument/2006/relationships/hyperlink" Target="https://pubmed.ncbi.nlm.nih.gov/15603226/" TargetMode="External"/><Relationship Id="rId26" Type="http://schemas.openxmlformats.org/officeDocument/2006/relationships/hyperlink" Target="https://pubmed.ncbi.nlm.nih.gov/12848236/" TargetMode="External"/><Relationship Id="rId27" Type="http://schemas.openxmlformats.org/officeDocument/2006/relationships/hyperlink" Target="https://pubmed.ncbi.nlm.nih.gov/9884745/" TargetMode="External"/><Relationship Id="rId28" Type="http://schemas.openxmlformats.org/officeDocument/2006/relationships/hyperlink" Target="https://pubmed.ncbi.nlm.nih.gov/17872490/" TargetMode="External"/><Relationship Id="rId29" Type="http://schemas.openxmlformats.org/officeDocument/2006/relationships/hyperlink" Target="https://pubmed.ncbi.nlm.nih.gov/25046318/" TargetMode="External"/><Relationship Id="rId30" Type="http://schemas.openxmlformats.org/officeDocument/2006/relationships/hyperlink" Target="https://pubmed.ncbi.nlm.nih.gov/37766955/" TargetMode="External"/><Relationship Id="rId31" Type="http://schemas.openxmlformats.org/officeDocument/2006/relationships/hyperlink" Target="https://pubmed.ncbi.nlm.nih.gov/8465354/" TargetMode="External"/><Relationship Id="rId32" Type="http://schemas.openxmlformats.org/officeDocument/2006/relationships/hyperlink" Target="https://pubmed.ncbi.nlm.nih.gov/8909609/" TargetMode="External"/><Relationship Id="rId33" Type="http://schemas.openxmlformats.org/officeDocument/2006/relationships/hyperlink" Target="https://pubmed.ncbi.nlm.nih.gov/15806001/" TargetMode="External"/><Relationship Id="rId34" Type="http://schemas.openxmlformats.org/officeDocument/2006/relationships/hyperlink" Target="https://pubmed.ncbi.nlm.nih.gov/19921239/" TargetMode="External"/><Relationship Id="rId35" Type="http://schemas.openxmlformats.org/officeDocument/2006/relationships/hyperlink" Target="https://pubmed.ncbi.nlm.nih.gov/35742676/" TargetMode="External"/><Relationship Id="rId36" Type="http://schemas.openxmlformats.org/officeDocument/2006/relationships/hyperlink" Target="https://pubmed.ncbi.nlm.nih.gov/20016197/" TargetMode="External"/><Relationship Id="rId37" Type="http://schemas.openxmlformats.org/officeDocument/2006/relationships/hyperlink" Target="https://pubmed.ncbi.nlm.nih.gov/2386420/" TargetMode="External"/><Relationship Id="rId38" Type="http://schemas.openxmlformats.org/officeDocument/2006/relationships/hyperlink" Target="https://pubmed.ncbi.nlm.nih.gov/26733049/" TargetMode="External"/><Relationship Id="rId39" Type="http://schemas.openxmlformats.org/officeDocument/2006/relationships/hyperlink" Target="https://pubmed.ncbi.nlm.nih.gov/10836346/" TargetMode="External"/><Relationship Id="rId40" Type="http://schemas.openxmlformats.org/officeDocument/2006/relationships/hyperlink" Target="https://pubmed.ncbi.nlm.nih.gov/32206382/" TargetMode="External"/><Relationship Id="rId41" Type="http://schemas.openxmlformats.org/officeDocument/2006/relationships/hyperlink" Target="https://pubmed.ncbi.nlm.nih.gov/15749463/" TargetMode="External"/><Relationship Id="rId4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4.5" style="1" customWidth="1"/>
    <col min="2" max="2" width="17.8516" style="1" customWidth="1"/>
    <col min="3" max="3" width="5.5" style="1" customWidth="1"/>
    <col min="4" max="4" width="37.5" style="1" customWidth="1"/>
    <col min="5" max="5" width="8.67188" style="1" customWidth="1"/>
    <col min="6" max="6" width="8.13281" style="1" customWidth="1"/>
    <col min="7" max="7" width="11.4219" style="1" customWidth="1"/>
    <col min="8" max="8" width="11.7969" style="1" customWidth="1"/>
    <col min="9" max="9" width="9.25" style="1" customWidth="1"/>
    <col min="10" max="11" width="10.2656" style="1" customWidth="1"/>
    <col min="12" max="13" width="8.5" style="1" customWidth="1"/>
    <col min="14" max="16384" width="16.3516" style="1" customWidth="1"/>
  </cols>
  <sheetData>
    <row r="1" ht="44.2" customHeight="1">
      <c r="A1" t="s" s="2">
        <v>0</v>
      </c>
      <c r="B1" t="s" s="3">
        <v>1</v>
      </c>
      <c r="C1" t="s" s="3">
        <v>2</v>
      </c>
      <c r="D1" t="s" s="3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5">
        <v>8</v>
      </c>
      <c r="J1" t="s" s="5">
        <v>9</v>
      </c>
      <c r="K1" t="s" s="5">
        <v>10</v>
      </c>
      <c r="L1" t="s" s="3">
        <v>11</v>
      </c>
      <c r="M1" t="s" s="3">
        <v>12</v>
      </c>
    </row>
    <row r="2" ht="20.25" customHeight="1">
      <c r="A2" s="6">
        <v>1</v>
      </c>
      <c r="B2" t="s" s="7">
        <v>13</v>
      </c>
      <c r="C2" s="8">
        <v>2000</v>
      </c>
      <c r="D2" t="s" s="9">
        <v>14</v>
      </c>
      <c r="E2" s="10">
        <v>2283</v>
      </c>
      <c r="F2" s="10">
        <f>282</f>
        <v>282</v>
      </c>
      <c r="G2" s="10">
        <v>174</v>
      </c>
      <c r="H2" s="11">
        <v>0.3</v>
      </c>
      <c r="I2" s="12">
        <v>0.08</v>
      </c>
      <c r="J2" s="12">
        <v>0.86</v>
      </c>
      <c r="K2" t="b" s="12">
        <v>1</v>
      </c>
      <c r="L2" t="b" s="8">
        <v>1</v>
      </c>
      <c r="M2" t="b" s="8">
        <v>0</v>
      </c>
    </row>
    <row r="3" ht="20.05" customHeight="1">
      <c r="A3" s="13">
        <f>$A7+1</f>
        <v>6</v>
      </c>
      <c r="B3" t="s" s="14">
        <v>13</v>
      </c>
      <c r="C3" s="15">
        <v>2001</v>
      </c>
      <c r="D3" t="s" s="16">
        <v>15</v>
      </c>
      <c r="E3" s="17">
        <v>812</v>
      </c>
      <c r="F3" s="17">
        <v>319</v>
      </c>
      <c r="G3" s="17">
        <f>7+2+27+2.8*36</f>
        <v>136.8</v>
      </c>
      <c r="H3" s="18">
        <v>0.35</v>
      </c>
      <c r="I3" s="19">
        <v>0.15</v>
      </c>
      <c r="J3" s="19">
        <v>0.61</v>
      </c>
      <c r="K3" t="b" s="19">
        <v>1</v>
      </c>
      <c r="L3" t="b" s="15">
        <v>1</v>
      </c>
      <c r="M3" t="b" s="15">
        <v>0</v>
      </c>
    </row>
    <row r="4" ht="20.05" customHeight="1">
      <c r="A4" s="13">
        <f>$A2+1</f>
        <v>2</v>
      </c>
      <c r="B4" t="s" s="20">
        <v>16</v>
      </c>
      <c r="C4" s="21">
        <v>2000</v>
      </c>
      <c r="D4" t="s" s="22">
        <v>17</v>
      </c>
      <c r="E4" s="23">
        <v>10163</v>
      </c>
      <c r="F4" s="23">
        <v>1181</v>
      </c>
      <c r="G4" s="23">
        <f>411+21</f>
        <v>432</v>
      </c>
      <c r="H4" s="24">
        <v>0.35</v>
      </c>
      <c r="I4" s="25">
        <v>0.39</v>
      </c>
      <c r="J4" s="25">
        <v>1.09</v>
      </c>
      <c r="K4" t="b" s="25">
        <v>1</v>
      </c>
      <c r="L4" t="b" s="21">
        <v>1</v>
      </c>
      <c r="M4" t="b" s="21">
        <v>1</v>
      </c>
    </row>
    <row r="5" ht="20.05" customHeight="1">
      <c r="A5" s="13">
        <f>$A4+1</f>
        <v>3</v>
      </c>
      <c r="B5" t="s" s="14">
        <v>18</v>
      </c>
      <c r="C5" s="15">
        <v>2006</v>
      </c>
      <c r="D5" t="s" s="16">
        <v>19</v>
      </c>
      <c r="E5" s="26">
        <v>4767</v>
      </c>
      <c r="F5" s="26">
        <v>535</v>
      </c>
      <c r="G5" s="26">
        <f>365+24</f>
        <v>389</v>
      </c>
      <c r="H5" s="18">
        <v>0.47</v>
      </c>
      <c r="I5" s="19">
        <v>0.49</v>
      </c>
      <c r="J5" s="19">
        <v>0.91</v>
      </c>
      <c r="K5" t="b" s="19">
        <v>1</v>
      </c>
      <c r="L5" t="b" s="15">
        <v>1</v>
      </c>
      <c r="M5" t="b" s="15">
        <v>1</v>
      </c>
    </row>
    <row r="6" ht="20.05" customHeight="1">
      <c r="A6" s="13">
        <f>$A5+1</f>
        <v>4</v>
      </c>
      <c r="B6" t="s" s="20">
        <v>20</v>
      </c>
      <c r="C6" s="21">
        <v>2007</v>
      </c>
      <c r="D6" t="s" s="22">
        <v>21</v>
      </c>
      <c r="E6" s="23">
        <v>13524</v>
      </c>
      <c r="F6" s="23">
        <f>1109+1461</f>
        <v>2570</v>
      </c>
      <c r="G6" s="23">
        <v>1705</v>
      </c>
      <c r="H6" s="24">
        <v>1.07</v>
      </c>
      <c r="I6" s="25">
        <v>0.24</v>
      </c>
      <c r="J6" s="25">
        <v>0.65</v>
      </c>
      <c r="K6" t="b" s="25">
        <v>1</v>
      </c>
      <c r="L6" t="b" s="21">
        <v>0</v>
      </c>
      <c r="M6" t="b" s="21">
        <v>1</v>
      </c>
    </row>
    <row r="7" ht="20.05" customHeight="1">
      <c r="A7" s="13">
        <f>$A6+1</f>
        <v>5</v>
      </c>
      <c r="B7" t="s" s="14">
        <v>22</v>
      </c>
      <c r="C7" s="15">
        <v>2012</v>
      </c>
      <c r="D7" t="s" s="16">
        <v>23</v>
      </c>
      <c r="E7" s="17">
        <v>8419</v>
      </c>
      <c r="F7" s="17">
        <v>3093</v>
      </c>
      <c r="G7" s="18">
        <f>0.048*3093+0.105*2811+0.147*2515</f>
        <v>813.324</v>
      </c>
      <c r="H7" s="18">
        <v>0.43</v>
      </c>
      <c r="I7" s="19">
        <v>0.59</v>
      </c>
      <c r="J7" s="19">
        <v>0.78</v>
      </c>
      <c r="K7" t="b" s="19">
        <v>1</v>
      </c>
      <c r="L7" t="b" s="15">
        <v>1</v>
      </c>
      <c r="M7" t="b" s="15">
        <v>0</v>
      </c>
    </row>
    <row r="8" ht="8.35" customHeight="1" hidden="1">
      <c r="A8" s="13">
        <f>$A3+1</f>
        <v>7</v>
      </c>
      <c r="B8" t="s" s="20">
        <v>24</v>
      </c>
      <c r="C8" s="21">
        <v>2007</v>
      </c>
      <c r="D8" t="s" s="22">
        <v>25</v>
      </c>
      <c r="E8" s="23">
        <v>8263</v>
      </c>
      <c r="F8" s="23">
        <v>2813</v>
      </c>
      <c r="G8" t="s" s="27">
        <v>26</v>
      </c>
      <c r="H8" t="s" s="27">
        <v>26</v>
      </c>
      <c r="I8" s="25">
        <v>0.4</v>
      </c>
      <c r="J8" s="25">
        <v>0.89</v>
      </c>
      <c r="K8" t="b" s="25">
        <v>0</v>
      </c>
      <c r="L8" t="b" s="21">
        <v>1</v>
      </c>
      <c r="M8" t="b" s="21">
        <v>0</v>
      </c>
    </row>
    <row r="9" ht="8.35" customHeight="1" hidden="1">
      <c r="A9" s="13">
        <f>$A27+1</f>
        <v>21</v>
      </c>
      <c r="B9" t="s" s="14">
        <v>24</v>
      </c>
      <c r="C9" s="15">
        <v>2011</v>
      </c>
      <c r="D9" t="s" s="16">
        <v>27</v>
      </c>
      <c r="E9" s="17">
        <v>6843</v>
      </c>
      <c r="F9" t="s" s="28">
        <v>26</v>
      </c>
      <c r="G9" t="s" s="28">
        <v>26</v>
      </c>
      <c r="H9" t="s" s="28">
        <v>26</v>
      </c>
      <c r="I9" t="s" s="29">
        <v>26</v>
      </c>
      <c r="J9" t="s" s="29">
        <v>26</v>
      </c>
      <c r="K9" t="b" s="19">
        <v>0</v>
      </c>
      <c r="L9" t="b" s="15">
        <v>1</v>
      </c>
      <c r="M9" t="b" s="15">
        <v>0</v>
      </c>
    </row>
    <row r="10" ht="8.35" customHeight="1" hidden="1">
      <c r="A10" s="13">
        <f>$A9+1</f>
        <v>22</v>
      </c>
      <c r="B10" t="s" s="20">
        <v>24</v>
      </c>
      <c r="C10" s="21">
        <v>2011</v>
      </c>
      <c r="D10" t="s" s="22">
        <v>27</v>
      </c>
      <c r="E10" s="23">
        <v>9668</v>
      </c>
      <c r="F10" s="30">
        <f>0.16*9668</f>
        <v>1546.88</v>
      </c>
      <c r="G10" t="s" s="27">
        <v>26</v>
      </c>
      <c r="H10" t="s" s="27">
        <v>26</v>
      </c>
      <c r="I10" s="25">
        <v>0.65</v>
      </c>
      <c r="J10" s="25">
        <v>0.89</v>
      </c>
      <c r="K10" t="b" s="25">
        <v>0</v>
      </c>
      <c r="L10" t="b" s="21">
        <v>1</v>
      </c>
      <c r="M10" t="b" s="21">
        <v>0</v>
      </c>
    </row>
    <row r="11" ht="8.35" customHeight="1" hidden="1">
      <c r="A11" s="13">
        <f>$A34+1</f>
        <v>30</v>
      </c>
      <c r="B11" t="s" s="14">
        <v>24</v>
      </c>
      <c r="C11" s="15">
        <v>2006</v>
      </c>
      <c r="D11" t="s" s="16">
        <v>28</v>
      </c>
      <c r="E11" s="17">
        <v>8263</v>
      </c>
      <c r="F11" t="s" s="28">
        <v>26</v>
      </c>
      <c r="G11" t="s" s="28">
        <v>26</v>
      </c>
      <c r="H11" t="s" s="28">
        <v>26</v>
      </c>
      <c r="I11" t="s" s="29">
        <v>26</v>
      </c>
      <c r="J11" t="s" s="29">
        <v>26</v>
      </c>
      <c r="K11" t="b" s="19">
        <v>0</v>
      </c>
      <c r="L11" t="b" s="15">
        <v>1</v>
      </c>
      <c r="M11" t="b" s="15">
        <v>0</v>
      </c>
    </row>
    <row r="12" ht="8.35" customHeight="1" hidden="1">
      <c r="A12" s="13">
        <f>$A11+1</f>
        <v>31</v>
      </c>
      <c r="B12" t="s" s="20">
        <v>24</v>
      </c>
      <c r="C12" s="21">
        <v>2011</v>
      </c>
      <c r="D12" t="s" s="22">
        <v>29</v>
      </c>
      <c r="E12" s="23">
        <v>1708</v>
      </c>
      <c r="F12" t="s" s="27">
        <v>26</v>
      </c>
      <c r="G12" t="s" s="27">
        <v>26</v>
      </c>
      <c r="H12" t="s" s="27">
        <v>26</v>
      </c>
      <c r="I12" s="31"/>
      <c r="J12" s="31"/>
      <c r="K12" t="b" s="25">
        <v>0</v>
      </c>
      <c r="L12" t="b" s="21">
        <v>1</v>
      </c>
      <c r="M12" t="b" s="21">
        <v>0</v>
      </c>
    </row>
    <row r="13" ht="20.05" customHeight="1">
      <c r="A13" s="13">
        <f>$A8+1</f>
        <v>8</v>
      </c>
      <c r="B13" t="s" s="14">
        <v>30</v>
      </c>
      <c r="C13" s="15">
        <v>2012</v>
      </c>
      <c r="D13" t="s" s="16">
        <v>31</v>
      </c>
      <c r="E13" s="17">
        <v>41782</v>
      </c>
      <c r="F13" s="26">
        <f>0.032*41782</f>
        <v>1337.024</v>
      </c>
      <c r="G13" s="26">
        <f>0.055*41782</f>
        <v>2298.01</v>
      </c>
      <c r="H13" s="18">
        <v>1.06</v>
      </c>
      <c r="I13" s="19">
        <v>0.86</v>
      </c>
      <c r="J13" s="19">
        <v>1.27</v>
      </c>
      <c r="K13" t="b" s="19">
        <v>1</v>
      </c>
      <c r="L13" t="b" s="15">
        <v>0</v>
      </c>
      <c r="M13" t="b" s="15">
        <v>0</v>
      </c>
    </row>
    <row r="14" ht="20.05" customHeight="1">
      <c r="A14" s="13">
        <f>$A13+1</f>
        <v>9</v>
      </c>
      <c r="B14" t="s" s="20">
        <v>32</v>
      </c>
      <c r="C14" s="21">
        <v>2012</v>
      </c>
      <c r="D14" t="s" s="22">
        <v>31</v>
      </c>
      <c r="E14" s="23">
        <v>55534</v>
      </c>
      <c r="F14" s="30">
        <f>0.043*55534</f>
        <v>2387.962</v>
      </c>
      <c r="G14" s="30">
        <f>0.0775*55534</f>
        <v>4303.885</v>
      </c>
      <c r="H14" s="24">
        <v>1.35</v>
      </c>
      <c r="I14" s="25">
        <v>1.12</v>
      </c>
      <c r="J14" s="25">
        <v>1.44</v>
      </c>
      <c r="K14" t="b" s="25">
        <v>1</v>
      </c>
      <c r="L14" t="b" s="21">
        <v>0</v>
      </c>
      <c r="M14" t="b" s="21">
        <v>0</v>
      </c>
    </row>
    <row r="15" ht="20.05" customHeight="1">
      <c r="A15" s="13">
        <f>$A14+1</f>
        <v>10</v>
      </c>
      <c r="B15" t="s" s="14">
        <v>33</v>
      </c>
      <c r="C15" s="15">
        <v>2008</v>
      </c>
      <c r="D15" t="s" s="16">
        <v>34</v>
      </c>
      <c r="E15" s="17">
        <v>16789</v>
      </c>
      <c r="F15" s="17">
        <v>791</v>
      </c>
      <c r="G15" s="17">
        <v>1072</v>
      </c>
      <c r="H15" s="18">
        <v>1.12</v>
      </c>
      <c r="I15" s="19">
        <v>1.3</v>
      </c>
      <c r="J15" s="19">
        <v>1.7</v>
      </c>
      <c r="K15" t="b" s="19">
        <v>1</v>
      </c>
      <c r="L15" t="b" s="15">
        <v>0</v>
      </c>
      <c r="M15" t="b" s="15">
        <v>0</v>
      </c>
    </row>
    <row r="16" ht="8.35" customHeight="1" hidden="1">
      <c r="A16" s="13">
        <f>$A15+1</f>
        <v>11</v>
      </c>
      <c r="B16" t="s" s="20">
        <v>35</v>
      </c>
      <c r="C16" s="21">
        <v>2008</v>
      </c>
      <c r="D16" t="s" s="22">
        <v>36</v>
      </c>
      <c r="E16" s="23">
        <v>512</v>
      </c>
      <c r="F16" s="23">
        <v>60</v>
      </c>
      <c r="G16" t="s" s="27">
        <v>26</v>
      </c>
      <c r="H16" t="s" s="27">
        <v>26</v>
      </c>
      <c r="I16" s="25">
        <v>0.6899999999999999</v>
      </c>
      <c r="J16" s="25">
        <v>5.5</v>
      </c>
      <c r="K16" t="b" s="25">
        <v>0</v>
      </c>
      <c r="L16" t="b" s="21">
        <v>0</v>
      </c>
      <c r="M16" t="b" s="21">
        <v>0</v>
      </c>
    </row>
    <row r="17" ht="8.35" customHeight="1" hidden="1">
      <c r="A17" s="13">
        <f>$A16+1</f>
        <v>12</v>
      </c>
      <c r="B17" t="s" s="14">
        <v>37</v>
      </c>
      <c r="C17" s="15">
        <v>2008</v>
      </c>
      <c r="D17" t="s" s="16">
        <v>36</v>
      </c>
      <c r="E17" s="17">
        <v>581</v>
      </c>
      <c r="F17" s="17">
        <v>98</v>
      </c>
      <c r="G17" t="s" s="28">
        <v>26</v>
      </c>
      <c r="H17" t="s" s="28">
        <v>26</v>
      </c>
      <c r="I17" s="19">
        <v>0.7</v>
      </c>
      <c r="J17" s="19">
        <v>5.17</v>
      </c>
      <c r="K17" t="b" s="19">
        <v>0</v>
      </c>
      <c r="L17" t="b" s="15">
        <v>0</v>
      </c>
      <c r="M17" t="b" s="15">
        <v>0</v>
      </c>
    </row>
    <row r="18" ht="20.05" customHeight="1">
      <c r="A18" s="13">
        <f>$A17+1</f>
        <v>13</v>
      </c>
      <c r="B18" t="s" s="20">
        <v>38</v>
      </c>
      <c r="C18" s="21">
        <v>2007</v>
      </c>
      <c r="D18" t="s" s="22">
        <v>39</v>
      </c>
      <c r="E18" s="23">
        <f>5440+2823</f>
        <v>8263</v>
      </c>
      <c r="F18" s="23">
        <v>2823</v>
      </c>
      <c r="G18" s="23">
        <v>1037</v>
      </c>
      <c r="H18" s="24">
        <v>0.7</v>
      </c>
      <c r="I18" t="s" s="32">
        <v>26</v>
      </c>
      <c r="J18" t="s" s="32">
        <v>26</v>
      </c>
      <c r="K18" t="b" s="25">
        <v>1</v>
      </c>
      <c r="L18" t="b" s="21">
        <v>1</v>
      </c>
      <c r="M18" t="b" s="21">
        <v>0</v>
      </c>
    </row>
    <row r="19" ht="8.35" customHeight="1" hidden="1">
      <c r="A19" s="13">
        <f>$A18+1</f>
        <v>14</v>
      </c>
      <c r="B19" t="s" s="14">
        <v>40</v>
      </c>
      <c r="C19" s="15">
        <v>2016</v>
      </c>
      <c r="D19" t="s" s="16">
        <v>41</v>
      </c>
      <c r="E19" s="17">
        <f>35+49</f>
        <v>84</v>
      </c>
      <c r="F19" t="s" s="28">
        <v>26</v>
      </c>
      <c r="G19" t="s" s="28">
        <v>26</v>
      </c>
      <c r="H19" t="s" s="28">
        <v>26</v>
      </c>
      <c r="I19" t="s" s="29">
        <v>26</v>
      </c>
      <c r="J19" t="s" s="29">
        <v>26</v>
      </c>
      <c r="K19" t="b" s="19">
        <v>0</v>
      </c>
      <c r="L19" t="b" s="15">
        <v>1</v>
      </c>
      <c r="M19" t="b" s="15">
        <v>0</v>
      </c>
    </row>
    <row r="20" ht="8.35" customHeight="1" hidden="1">
      <c r="A20" s="13">
        <f>$A19+1</f>
        <v>15</v>
      </c>
      <c r="B20" t="s" s="20">
        <v>42</v>
      </c>
      <c r="C20" s="21">
        <v>2010</v>
      </c>
      <c r="D20" t="s" s="22">
        <v>43</v>
      </c>
      <c r="E20" s="23">
        <v>625</v>
      </c>
      <c r="F20" t="s" s="27">
        <v>26</v>
      </c>
      <c r="G20" t="s" s="27">
        <v>26</v>
      </c>
      <c r="H20" t="s" s="27">
        <v>26</v>
      </c>
      <c r="I20" t="s" s="32">
        <v>26</v>
      </c>
      <c r="J20" t="s" s="32">
        <v>26</v>
      </c>
      <c r="K20" t="b" s="25">
        <v>0</v>
      </c>
      <c r="L20" t="b" s="21">
        <v>1</v>
      </c>
      <c r="M20" t="b" s="21">
        <v>0</v>
      </c>
    </row>
    <row r="21" ht="20.05" customHeight="1">
      <c r="A21" s="13">
        <f>$A20+1</f>
        <v>16</v>
      </c>
      <c r="B21" t="s" s="14">
        <v>44</v>
      </c>
      <c r="C21" s="15">
        <v>2007</v>
      </c>
      <c r="D21" t="s" s="16">
        <v>45</v>
      </c>
      <c r="E21" s="17">
        <f>1328+4288</f>
        <v>5616</v>
      </c>
      <c r="F21" s="17">
        <v>4288</v>
      </c>
      <c r="G21" s="17">
        <v>1109</v>
      </c>
      <c r="H21" s="18">
        <v>0.83</v>
      </c>
      <c r="I21" s="19">
        <v>0.33</v>
      </c>
      <c r="J21" s="19">
        <v>0.7</v>
      </c>
      <c r="K21" t="b" s="19">
        <v>1</v>
      </c>
      <c r="L21" t="b" s="15">
        <v>1</v>
      </c>
      <c r="M21" t="b" s="15">
        <v>1</v>
      </c>
    </row>
    <row r="22" ht="8.35" customHeight="1" hidden="1">
      <c r="A22" s="13">
        <f>$A54+1</f>
        <v>49</v>
      </c>
      <c r="B22" t="s" s="20">
        <v>44</v>
      </c>
      <c r="C22" s="21">
        <v>2008</v>
      </c>
      <c r="D22" t="s" s="22">
        <v>46</v>
      </c>
      <c r="E22" t="s" s="27">
        <v>26</v>
      </c>
      <c r="F22" t="s" s="27">
        <v>26</v>
      </c>
      <c r="G22" t="s" s="27">
        <v>26</v>
      </c>
      <c r="H22" t="s" s="27">
        <v>26</v>
      </c>
      <c r="I22" s="31"/>
      <c r="J22" s="31"/>
      <c r="K22" t="b" s="25">
        <v>0</v>
      </c>
      <c r="L22" t="b" s="21">
        <v>0</v>
      </c>
      <c r="M22" t="b" s="21">
        <v>0</v>
      </c>
    </row>
    <row r="23" ht="8.35" customHeight="1" hidden="1">
      <c r="A23" s="13">
        <f>$A21+1</f>
        <v>17</v>
      </c>
      <c r="B23" t="s" s="14">
        <v>47</v>
      </c>
      <c r="C23" s="15">
        <v>2009</v>
      </c>
      <c r="D23" t="s" s="16">
        <v>48</v>
      </c>
      <c r="E23" s="17">
        <v>82</v>
      </c>
      <c r="F23" t="s" s="28">
        <v>26</v>
      </c>
      <c r="G23" t="s" s="28">
        <v>26</v>
      </c>
      <c r="H23" t="s" s="28">
        <v>26</v>
      </c>
      <c r="I23" t="s" s="29">
        <v>26</v>
      </c>
      <c r="J23" t="s" s="29">
        <v>26</v>
      </c>
      <c r="K23" t="b" s="19">
        <v>0</v>
      </c>
      <c r="L23" t="b" s="15">
        <v>1</v>
      </c>
      <c r="M23" t="b" s="15">
        <v>0</v>
      </c>
    </row>
    <row r="24" ht="20.05" customHeight="1">
      <c r="A24" s="13">
        <f>$A23+1</f>
        <v>18</v>
      </c>
      <c r="B24" t="s" s="20">
        <v>49</v>
      </c>
      <c r="C24" s="21">
        <v>2002</v>
      </c>
      <c r="D24" t="s" s="22">
        <v>50</v>
      </c>
      <c r="E24" s="24">
        <f>319+493</f>
        <v>812</v>
      </c>
      <c r="F24" s="23">
        <v>319</v>
      </c>
      <c r="G24" s="24">
        <f>13+52</f>
        <v>65</v>
      </c>
      <c r="H24" s="24">
        <v>0.58</v>
      </c>
      <c r="I24" t="s" s="32">
        <v>26</v>
      </c>
      <c r="J24" t="s" s="32">
        <v>26</v>
      </c>
      <c r="K24" t="b" s="25">
        <v>1</v>
      </c>
      <c r="L24" t="b" s="21">
        <v>1</v>
      </c>
      <c r="M24" t="b" s="21">
        <v>0</v>
      </c>
    </row>
    <row r="25" ht="20.05" customHeight="1">
      <c r="A25" s="13">
        <f>$A12+1</f>
        <v>32</v>
      </c>
      <c r="B25" t="s" s="14">
        <v>49</v>
      </c>
      <c r="C25" s="15">
        <v>1999</v>
      </c>
      <c r="D25" t="s" s="16">
        <v>51</v>
      </c>
      <c r="E25" s="17">
        <v>1620</v>
      </c>
      <c r="F25" s="17">
        <v>307</v>
      </c>
      <c r="G25" s="17">
        <v>197</v>
      </c>
      <c r="H25" s="18">
        <v>0.5</v>
      </c>
      <c r="I25" s="33"/>
      <c r="J25" s="33"/>
      <c r="K25" t="b" s="19">
        <v>1</v>
      </c>
      <c r="L25" t="b" s="15">
        <v>1</v>
      </c>
      <c r="M25" t="b" s="15">
        <v>0</v>
      </c>
    </row>
    <row r="26" ht="8.35" customHeight="1" hidden="1">
      <c r="A26" s="13">
        <f>$A24+1</f>
        <v>19</v>
      </c>
      <c r="B26" t="s" s="20">
        <v>52</v>
      </c>
      <c r="C26" s="21">
        <v>2005</v>
      </c>
      <c r="D26" t="s" s="22">
        <v>53</v>
      </c>
      <c r="E26" s="23">
        <v>478</v>
      </c>
      <c r="F26" t="s" s="27">
        <v>26</v>
      </c>
      <c r="G26" t="s" s="27">
        <v>26</v>
      </c>
      <c r="H26" t="s" s="27">
        <v>26</v>
      </c>
      <c r="I26" t="s" s="32">
        <v>26</v>
      </c>
      <c r="J26" t="s" s="32">
        <v>26</v>
      </c>
      <c r="K26" t="b" s="25">
        <v>0</v>
      </c>
      <c r="L26" t="b" s="21">
        <v>1</v>
      </c>
      <c r="M26" t="b" s="21">
        <v>0</v>
      </c>
    </row>
    <row r="27" ht="8.35" customHeight="1" hidden="1">
      <c r="A27" s="13">
        <f>$A26+1</f>
        <v>20</v>
      </c>
      <c r="B27" t="s" s="14">
        <v>54</v>
      </c>
      <c r="C27" s="15">
        <v>2016</v>
      </c>
      <c r="D27" t="s" s="16">
        <v>55</v>
      </c>
      <c r="E27" s="17">
        <v>60</v>
      </c>
      <c r="F27" t="s" s="28">
        <v>26</v>
      </c>
      <c r="G27" t="s" s="28">
        <v>26</v>
      </c>
      <c r="H27" t="s" s="28">
        <v>26</v>
      </c>
      <c r="I27" t="s" s="29">
        <v>26</v>
      </c>
      <c r="J27" s="19">
        <v>241.02</v>
      </c>
      <c r="K27" t="b" s="19">
        <v>0</v>
      </c>
      <c r="L27" t="b" s="15">
        <v>1</v>
      </c>
      <c r="M27" t="b" s="15">
        <v>0</v>
      </c>
    </row>
    <row r="28" ht="8.35" customHeight="1" hidden="1">
      <c r="A28" s="13">
        <f>$A10+1</f>
        <v>23</v>
      </c>
      <c r="B28" t="s" s="20">
        <v>56</v>
      </c>
      <c r="C28" s="21">
        <v>2014</v>
      </c>
      <c r="D28" t="s" s="22">
        <v>57</v>
      </c>
      <c r="E28" s="23">
        <v>410</v>
      </c>
      <c r="F28" t="s" s="27">
        <v>26</v>
      </c>
      <c r="G28" t="s" s="27">
        <v>26</v>
      </c>
      <c r="H28" t="s" s="27">
        <v>26</v>
      </c>
      <c r="I28" t="s" s="32">
        <v>26</v>
      </c>
      <c r="J28" t="s" s="32">
        <v>26</v>
      </c>
      <c r="K28" t="b" s="25">
        <v>0</v>
      </c>
      <c r="L28" t="b" s="21">
        <v>1</v>
      </c>
      <c r="M28" t="b" s="21">
        <v>0</v>
      </c>
    </row>
    <row r="29" ht="8.35" customHeight="1" hidden="1">
      <c r="A29" s="13">
        <f>$A88+1</f>
        <v>86</v>
      </c>
      <c r="B29" t="s" s="14">
        <v>56</v>
      </c>
      <c r="C29" s="15">
        <v>2021</v>
      </c>
      <c r="D29" t="s" s="16">
        <v>58</v>
      </c>
      <c r="E29" s="34"/>
      <c r="F29" t="s" s="28">
        <v>26</v>
      </c>
      <c r="G29" t="s" s="28">
        <v>26</v>
      </c>
      <c r="H29" t="s" s="28">
        <v>26</v>
      </c>
      <c r="I29" s="33"/>
      <c r="J29" s="33"/>
      <c r="K29" t="b" s="19">
        <v>0</v>
      </c>
      <c r="L29" t="b" s="15">
        <v>0</v>
      </c>
      <c r="M29" t="b" s="15">
        <v>0</v>
      </c>
    </row>
    <row r="30" ht="8.35" customHeight="1" hidden="1">
      <c r="A30" s="13">
        <f>$A28+1</f>
        <v>24</v>
      </c>
      <c r="B30" t="s" s="20">
        <v>59</v>
      </c>
      <c r="C30" s="21">
        <v>2017</v>
      </c>
      <c r="D30" t="s" s="22">
        <v>60</v>
      </c>
      <c r="E30" s="23">
        <v>86</v>
      </c>
      <c r="F30" t="s" s="27">
        <v>26</v>
      </c>
      <c r="G30" t="s" s="27">
        <v>26</v>
      </c>
      <c r="H30" t="s" s="27">
        <v>26</v>
      </c>
      <c r="I30" t="s" s="32">
        <v>26</v>
      </c>
      <c r="J30" t="s" s="32">
        <v>26</v>
      </c>
      <c r="K30" t="b" s="25">
        <v>0</v>
      </c>
      <c r="L30" t="b" s="21">
        <v>1</v>
      </c>
      <c r="M30" t="b" s="21">
        <v>0</v>
      </c>
    </row>
    <row r="31" ht="8.35" customHeight="1" hidden="1">
      <c r="A31" s="13">
        <f>$A30+1</f>
        <v>25</v>
      </c>
      <c r="B31" t="s" s="14">
        <v>61</v>
      </c>
      <c r="C31" s="15">
        <v>2019</v>
      </c>
      <c r="D31" t="s" s="16">
        <v>62</v>
      </c>
      <c r="E31" s="17">
        <v>415</v>
      </c>
      <c r="F31" t="s" s="28">
        <v>26</v>
      </c>
      <c r="G31" t="s" s="28">
        <v>26</v>
      </c>
      <c r="H31" t="s" s="28">
        <v>26</v>
      </c>
      <c r="I31" t="s" s="29">
        <v>26</v>
      </c>
      <c r="J31" t="s" s="29">
        <v>26</v>
      </c>
      <c r="K31" t="b" s="19">
        <v>0</v>
      </c>
      <c r="L31" t="b" s="15">
        <v>1</v>
      </c>
      <c r="M31" t="b" s="15">
        <v>0</v>
      </c>
    </row>
    <row r="32" ht="8.35" customHeight="1" hidden="1">
      <c r="A32" s="13">
        <f>$A31+1</f>
        <v>26</v>
      </c>
      <c r="B32" t="s" s="20">
        <v>63</v>
      </c>
      <c r="C32" s="21">
        <v>2011</v>
      </c>
      <c r="D32" t="s" s="22">
        <v>64</v>
      </c>
      <c r="E32" s="23">
        <v>200</v>
      </c>
      <c r="F32" t="s" s="27">
        <v>26</v>
      </c>
      <c r="G32" t="s" s="27">
        <v>26</v>
      </c>
      <c r="H32" t="s" s="27">
        <v>26</v>
      </c>
      <c r="I32" t="s" s="32">
        <v>26</v>
      </c>
      <c r="J32" t="s" s="32">
        <v>26</v>
      </c>
      <c r="K32" t="b" s="25">
        <v>0</v>
      </c>
      <c r="L32" t="b" s="21">
        <v>1</v>
      </c>
      <c r="M32" t="b" s="21">
        <v>0</v>
      </c>
    </row>
    <row r="33" ht="8.35" customHeight="1" hidden="1">
      <c r="A33" s="13">
        <f>$A32+1</f>
        <v>27</v>
      </c>
      <c r="B33" t="s" s="14">
        <v>65</v>
      </c>
      <c r="C33" s="15">
        <v>2016</v>
      </c>
      <c r="D33" t="s" s="16">
        <v>66</v>
      </c>
      <c r="E33" s="17">
        <v>983</v>
      </c>
      <c r="F33" s="17">
        <v>474</v>
      </c>
      <c r="G33" t="s" s="28">
        <v>26</v>
      </c>
      <c r="H33" t="s" s="28">
        <v>26</v>
      </c>
      <c r="I33" s="19">
        <v>0.33</v>
      </c>
      <c r="J33" s="19">
        <v>0.6</v>
      </c>
      <c r="K33" t="b" s="19">
        <v>0</v>
      </c>
      <c r="L33" t="b" s="15">
        <v>1</v>
      </c>
      <c r="M33" t="b" s="15">
        <v>0</v>
      </c>
    </row>
    <row r="34" ht="8.35" customHeight="1" hidden="1">
      <c r="A34" s="13">
        <f>$A36+1</f>
        <v>29</v>
      </c>
      <c r="B34" t="s" s="20">
        <v>65</v>
      </c>
      <c r="C34" s="21">
        <v>2012</v>
      </c>
      <c r="D34" t="s" s="22">
        <v>67</v>
      </c>
      <c r="E34" s="23">
        <v>938</v>
      </c>
      <c r="F34" t="s" s="27">
        <v>26</v>
      </c>
      <c r="G34" t="s" s="27">
        <v>26</v>
      </c>
      <c r="H34" t="s" s="27">
        <v>26</v>
      </c>
      <c r="I34" t="s" s="32">
        <v>26</v>
      </c>
      <c r="J34" t="s" s="32">
        <v>26</v>
      </c>
      <c r="K34" t="b" s="25">
        <v>0</v>
      </c>
      <c r="L34" t="b" s="21">
        <v>1</v>
      </c>
      <c r="M34" t="b" s="21">
        <v>0</v>
      </c>
    </row>
    <row r="35" ht="8.35" customHeight="1" hidden="1">
      <c r="A35" s="13">
        <f>$A53+1</f>
        <v>54</v>
      </c>
      <c r="B35" t="s" s="14">
        <v>65</v>
      </c>
      <c r="C35" s="15">
        <v>2011</v>
      </c>
      <c r="D35" t="s" s="16">
        <v>68</v>
      </c>
      <c r="E35" t="s" s="28">
        <v>26</v>
      </c>
      <c r="F35" t="s" s="28">
        <v>26</v>
      </c>
      <c r="G35" t="s" s="28">
        <v>26</v>
      </c>
      <c r="H35" t="s" s="28">
        <v>26</v>
      </c>
      <c r="I35" s="33"/>
      <c r="J35" s="33"/>
      <c r="K35" t="b" s="19">
        <v>0</v>
      </c>
      <c r="L35" t="b" s="15">
        <v>0</v>
      </c>
      <c r="M35" t="b" s="15">
        <v>0</v>
      </c>
    </row>
    <row r="36" ht="8.35" customHeight="1" hidden="1">
      <c r="A36" s="13">
        <f>$A33+1</f>
        <v>28</v>
      </c>
      <c r="B36" t="s" s="20">
        <v>69</v>
      </c>
      <c r="C36" s="21">
        <v>2004</v>
      </c>
      <c r="D36" t="s" s="22">
        <v>70</v>
      </c>
      <c r="E36" s="23">
        <v>609</v>
      </c>
      <c r="F36" t="s" s="27">
        <v>26</v>
      </c>
      <c r="G36" t="s" s="27">
        <v>26</v>
      </c>
      <c r="H36" t="s" s="27">
        <v>26</v>
      </c>
      <c r="I36" t="s" s="32">
        <v>26</v>
      </c>
      <c r="J36" t="s" s="32">
        <v>26</v>
      </c>
      <c r="K36" t="b" s="25">
        <v>0</v>
      </c>
      <c r="L36" t="b" s="21">
        <v>1</v>
      </c>
      <c r="M36" t="b" s="21">
        <v>0</v>
      </c>
    </row>
    <row r="37" ht="20.05" customHeight="1">
      <c r="A37" s="13">
        <f>$A25+1</f>
        <v>33</v>
      </c>
      <c r="B37" t="s" s="14">
        <v>71</v>
      </c>
      <c r="C37" s="15">
        <v>2002</v>
      </c>
      <c r="D37" t="s" s="16">
        <v>72</v>
      </c>
      <c r="E37" s="17">
        <f>6998+924</f>
        <v>7922</v>
      </c>
      <c r="F37" s="17">
        <v>924</v>
      </c>
      <c r="G37" s="26">
        <f>0.149*6998+0.11*924</f>
        <v>1144.342</v>
      </c>
      <c r="H37" s="18">
        <v>0.8</v>
      </c>
      <c r="I37" s="33"/>
      <c r="J37" s="33"/>
      <c r="K37" t="b" s="19">
        <v>1</v>
      </c>
      <c r="L37" t="b" s="15">
        <v>1</v>
      </c>
      <c r="M37" t="b" s="15">
        <v>1</v>
      </c>
    </row>
    <row r="38" ht="20.05" customHeight="1">
      <c r="A38" s="13">
        <f>$A46+1</f>
        <v>41</v>
      </c>
      <c r="B38" t="s" s="20">
        <v>71</v>
      </c>
      <c r="C38" s="21">
        <v>2005</v>
      </c>
      <c r="D38" t="s" s="22">
        <v>73</v>
      </c>
      <c r="E38" s="23">
        <f>344+366</f>
        <v>710</v>
      </c>
      <c r="F38" s="23">
        <v>344</v>
      </c>
      <c r="G38" s="23">
        <f>44+35</f>
        <v>79</v>
      </c>
      <c r="H38" s="24">
        <v>0.54</v>
      </c>
      <c r="I38" s="31"/>
      <c r="J38" s="31"/>
      <c r="K38" t="b" s="25">
        <v>1</v>
      </c>
      <c r="L38" t="b" s="21">
        <v>1</v>
      </c>
      <c r="M38" t="b" s="21">
        <v>0</v>
      </c>
    </row>
    <row r="39" ht="8.35" customHeight="1" hidden="1">
      <c r="A39" s="13">
        <f>$A76+1</f>
        <v>73</v>
      </c>
      <c r="B39" t="s" s="14">
        <v>71</v>
      </c>
      <c r="C39" s="15">
        <v>2003</v>
      </c>
      <c r="D39" t="s" s="16">
        <v>74</v>
      </c>
      <c r="E39" t="s" s="28">
        <v>26</v>
      </c>
      <c r="F39" t="s" s="28">
        <v>26</v>
      </c>
      <c r="G39" t="s" s="28">
        <v>26</v>
      </c>
      <c r="H39" t="s" s="28">
        <v>26</v>
      </c>
      <c r="I39" s="33"/>
      <c r="J39" s="33"/>
      <c r="K39" t="b" s="19">
        <v>0</v>
      </c>
      <c r="L39" t="b" s="15">
        <v>0</v>
      </c>
      <c r="M39" t="b" s="15">
        <v>0</v>
      </c>
    </row>
    <row r="40" ht="20.05" customHeight="1">
      <c r="A40" s="13">
        <f>$A37+1</f>
        <v>34</v>
      </c>
      <c r="B40" t="s" s="20">
        <v>75</v>
      </c>
      <c r="C40" s="21">
        <v>2000</v>
      </c>
      <c r="D40" t="s" s="22">
        <v>76</v>
      </c>
      <c r="E40" s="23">
        <v>1287</v>
      </c>
      <c r="F40" s="23">
        <v>341</v>
      </c>
      <c r="G40" s="23">
        <v>203</v>
      </c>
      <c r="H40" s="24">
        <v>0.3</v>
      </c>
      <c r="I40" s="31"/>
      <c r="J40" s="31"/>
      <c r="K40" t="b" s="25">
        <v>1</v>
      </c>
      <c r="L40" t="b" s="21">
        <v>1</v>
      </c>
      <c r="M40" t="b" s="21">
        <v>0</v>
      </c>
    </row>
    <row r="41" ht="8.35" customHeight="1" hidden="1">
      <c r="A41" s="13">
        <f>$A40+1</f>
        <v>35</v>
      </c>
      <c r="B41" t="s" s="14">
        <v>77</v>
      </c>
      <c r="C41" s="15">
        <v>2004</v>
      </c>
      <c r="D41" t="s" s="16">
        <v>78</v>
      </c>
      <c r="E41" s="17">
        <v>1440312</v>
      </c>
      <c r="F41" t="s" s="28">
        <v>26</v>
      </c>
      <c r="G41" t="s" s="28">
        <v>26</v>
      </c>
      <c r="H41" t="s" s="28">
        <v>26</v>
      </c>
      <c r="I41" s="33"/>
      <c r="J41" s="33"/>
      <c r="K41" t="b" s="19">
        <v>0</v>
      </c>
      <c r="L41" t="b" s="15">
        <v>0</v>
      </c>
      <c r="M41" t="b" s="15">
        <v>0</v>
      </c>
    </row>
    <row r="42" ht="8.35" customHeight="1" hidden="1">
      <c r="A42" s="13">
        <f>$A41+1</f>
        <v>36</v>
      </c>
      <c r="B42" t="s" s="20">
        <v>79</v>
      </c>
      <c r="C42" s="21">
        <v>2004</v>
      </c>
      <c r="D42" t="s" s="22">
        <v>80</v>
      </c>
      <c r="E42" s="23">
        <f>3090</f>
        <v>3090</v>
      </c>
      <c r="F42" t="s" s="27">
        <v>26</v>
      </c>
      <c r="G42" t="s" s="27">
        <v>26</v>
      </c>
      <c r="H42" t="s" s="27">
        <v>26</v>
      </c>
      <c r="I42" s="31"/>
      <c r="J42" s="31"/>
      <c r="K42" t="b" s="25">
        <v>0</v>
      </c>
      <c r="L42" t="b" s="21">
        <v>1</v>
      </c>
      <c r="M42" t="b" s="21">
        <v>0</v>
      </c>
    </row>
    <row r="43" ht="20.05" customHeight="1">
      <c r="A43" s="13">
        <f>$A42+1</f>
        <v>37</v>
      </c>
      <c r="B43" t="s" s="14">
        <v>81</v>
      </c>
      <c r="C43" s="15">
        <v>2001</v>
      </c>
      <c r="D43" t="s" s="16">
        <v>82</v>
      </c>
      <c r="E43" s="17">
        <v>707</v>
      </c>
      <c r="F43" s="17">
        <v>136</v>
      </c>
      <c r="G43" s="17">
        <v>57</v>
      </c>
      <c r="H43" s="18">
        <v>0.4</v>
      </c>
      <c r="I43" s="33"/>
      <c r="J43" s="33"/>
      <c r="K43" t="b" s="19">
        <v>1</v>
      </c>
      <c r="L43" t="b" s="15">
        <v>1</v>
      </c>
      <c r="M43" t="b" s="15">
        <v>0</v>
      </c>
    </row>
    <row r="44" ht="8.35" customHeight="1" hidden="1">
      <c r="A44" s="13">
        <f>$A43+1</f>
        <v>38</v>
      </c>
      <c r="B44" t="s" s="20">
        <v>83</v>
      </c>
      <c r="C44" s="21">
        <v>2000</v>
      </c>
      <c r="D44" t="s" s="22">
        <v>84</v>
      </c>
      <c r="E44" s="23">
        <v>393</v>
      </c>
      <c r="F44" t="s" s="27">
        <v>26</v>
      </c>
      <c r="G44" t="s" s="27">
        <v>26</v>
      </c>
      <c r="H44" t="s" s="27">
        <v>26</v>
      </c>
      <c r="I44" s="31"/>
      <c r="J44" s="31"/>
      <c r="K44" t="b" s="25">
        <v>0</v>
      </c>
      <c r="L44" t="b" s="21">
        <v>0</v>
      </c>
      <c r="M44" t="b" s="21">
        <v>0</v>
      </c>
    </row>
    <row r="45" ht="8.35" customHeight="1" hidden="1">
      <c r="A45" s="13">
        <f>$A44+1</f>
        <v>39</v>
      </c>
      <c r="B45" t="s" s="14">
        <v>85</v>
      </c>
      <c r="C45" s="15">
        <v>2004</v>
      </c>
      <c r="D45" t="s" s="16">
        <v>86</v>
      </c>
      <c r="E45" s="17">
        <f>969+2641</f>
        <v>3610</v>
      </c>
      <c r="F45" t="s" s="28">
        <v>26</v>
      </c>
      <c r="G45" t="s" s="28">
        <v>26</v>
      </c>
      <c r="H45" t="s" s="28">
        <v>26</v>
      </c>
      <c r="I45" s="33"/>
      <c r="J45" s="33"/>
      <c r="K45" t="b" s="19">
        <v>0</v>
      </c>
      <c r="L45" t="b" s="15">
        <v>1</v>
      </c>
      <c r="M45" t="b" s="15">
        <v>0</v>
      </c>
    </row>
    <row r="46" ht="20.05" customHeight="1">
      <c r="A46" s="13">
        <f>$A45+1</f>
        <v>40</v>
      </c>
      <c r="B46" t="s" s="20">
        <v>87</v>
      </c>
      <c r="C46" s="21">
        <v>2005</v>
      </c>
      <c r="D46" t="s" s="22">
        <v>88</v>
      </c>
      <c r="E46" s="23">
        <f>760+3478</f>
        <v>4238</v>
      </c>
      <c r="F46" s="23">
        <v>760</v>
      </c>
      <c r="G46" s="23">
        <f>826</f>
        <v>826</v>
      </c>
      <c r="H46" s="24">
        <v>0.62</v>
      </c>
      <c r="I46" s="31"/>
      <c r="J46" s="31"/>
      <c r="K46" t="b" s="25">
        <v>1</v>
      </c>
      <c r="L46" t="b" s="21">
        <v>1</v>
      </c>
      <c r="M46" t="b" s="21">
        <v>0</v>
      </c>
    </row>
    <row r="47" ht="20.05" customHeight="1">
      <c r="A47" s="13">
        <f>$A38+1</f>
        <v>42</v>
      </c>
      <c r="B47" t="s" s="14">
        <v>89</v>
      </c>
      <c r="C47" s="15">
        <v>2005</v>
      </c>
      <c r="D47" t="s" s="16">
        <v>90</v>
      </c>
      <c r="E47" s="17">
        <v>644</v>
      </c>
      <c r="F47" s="17">
        <v>224</v>
      </c>
      <c r="G47" s="17">
        <f>23+64</f>
        <v>87</v>
      </c>
      <c r="H47" s="18">
        <v>0.57</v>
      </c>
      <c r="I47" s="33"/>
      <c r="J47" s="33"/>
      <c r="K47" t="b" s="19">
        <v>1</v>
      </c>
      <c r="L47" t="b" s="15">
        <v>1</v>
      </c>
      <c r="M47" t="b" s="15">
        <v>0</v>
      </c>
    </row>
    <row r="48" ht="8.35" customHeight="1" hidden="1">
      <c r="A48" s="13">
        <f>$A47+1</f>
        <v>43</v>
      </c>
      <c r="B48" t="s" s="20">
        <v>91</v>
      </c>
      <c r="C48" s="21">
        <v>2011</v>
      </c>
      <c r="D48" t="s" s="22">
        <v>92</v>
      </c>
      <c r="E48" t="s" s="27">
        <v>26</v>
      </c>
      <c r="F48" t="s" s="27">
        <v>26</v>
      </c>
      <c r="G48" t="s" s="27">
        <v>26</v>
      </c>
      <c r="H48" t="s" s="27">
        <v>26</v>
      </c>
      <c r="I48" s="31"/>
      <c r="J48" s="31"/>
      <c r="K48" t="b" s="25">
        <v>0</v>
      </c>
      <c r="L48" t="b" s="21">
        <v>1</v>
      </c>
      <c r="M48" t="b" s="21">
        <v>0</v>
      </c>
    </row>
    <row r="49" ht="8.35" customHeight="1" hidden="1">
      <c r="A49" s="13">
        <f>$A48+1</f>
        <v>44</v>
      </c>
      <c r="B49" t="s" s="14">
        <v>93</v>
      </c>
      <c r="C49" s="15">
        <v>2005</v>
      </c>
      <c r="D49" t="s" s="16">
        <v>94</v>
      </c>
      <c r="E49" t="s" s="28">
        <v>26</v>
      </c>
      <c r="F49" t="s" s="28">
        <v>26</v>
      </c>
      <c r="G49" t="s" s="28">
        <v>26</v>
      </c>
      <c r="H49" t="s" s="28">
        <v>26</v>
      </c>
      <c r="I49" s="33"/>
      <c r="J49" s="33"/>
      <c r="K49" t="b" s="19">
        <v>0</v>
      </c>
      <c r="L49" t="b" s="15">
        <v>1</v>
      </c>
      <c r="M49" t="b" s="15">
        <v>0</v>
      </c>
    </row>
    <row r="50" ht="20.05" customHeight="1">
      <c r="A50" s="13">
        <f>$A49+1</f>
        <v>45</v>
      </c>
      <c r="B50" t="s" s="20">
        <v>95</v>
      </c>
      <c r="C50" s="21">
        <v>2006</v>
      </c>
      <c r="D50" t="s" s="22">
        <v>96</v>
      </c>
      <c r="E50" s="23">
        <v>797</v>
      </c>
      <c r="F50" s="23">
        <f>346+336</f>
        <v>682</v>
      </c>
      <c r="G50" s="23">
        <v>43</v>
      </c>
      <c r="H50" s="24">
        <v>1.68</v>
      </c>
      <c r="I50" s="31"/>
      <c r="J50" s="31"/>
      <c r="K50" t="b" s="25">
        <v>1</v>
      </c>
      <c r="L50" t="b" s="21">
        <v>0</v>
      </c>
      <c r="M50" t="b" s="21">
        <v>0</v>
      </c>
    </row>
    <row r="51" ht="20.05" customHeight="1">
      <c r="A51" s="13">
        <f>$A50+1</f>
        <v>46</v>
      </c>
      <c r="B51" t="s" s="14">
        <v>97</v>
      </c>
      <c r="C51" s="15">
        <v>2006</v>
      </c>
      <c r="D51" t="s" s="16">
        <v>98</v>
      </c>
      <c r="E51" s="17">
        <f>675+130</f>
        <v>805</v>
      </c>
      <c r="F51" s="17">
        <v>675</v>
      </c>
      <c r="G51" s="26">
        <f>0.181*675+0.278*130</f>
        <v>158.315</v>
      </c>
      <c r="H51" s="18">
        <v>0.58</v>
      </c>
      <c r="I51" s="33"/>
      <c r="J51" s="33"/>
      <c r="K51" t="b" s="19">
        <v>1</v>
      </c>
      <c r="L51" t="b" s="15">
        <v>1</v>
      </c>
      <c r="M51" t="b" s="15">
        <v>1</v>
      </c>
    </row>
    <row r="52" ht="8.35" customHeight="1" hidden="1">
      <c r="A52" s="13">
        <f>$A51+1</f>
        <v>47</v>
      </c>
      <c r="B52" t="s" s="20">
        <v>99</v>
      </c>
      <c r="C52" s="21">
        <v>2007</v>
      </c>
      <c r="D52" t="s" s="22">
        <v>100</v>
      </c>
      <c r="E52" t="s" s="27">
        <v>26</v>
      </c>
      <c r="F52" t="s" s="27">
        <v>26</v>
      </c>
      <c r="G52" t="s" s="27">
        <v>26</v>
      </c>
      <c r="H52" t="s" s="27">
        <v>26</v>
      </c>
      <c r="I52" s="31"/>
      <c r="J52" s="31"/>
      <c r="K52" t="b" s="25">
        <v>0</v>
      </c>
      <c r="L52" t="b" s="21">
        <v>0</v>
      </c>
      <c r="M52" t="b" s="21">
        <v>0</v>
      </c>
    </row>
    <row r="53" ht="8.35" customHeight="1" hidden="1">
      <c r="A53" s="13">
        <f>$A57+1</f>
        <v>53</v>
      </c>
      <c r="B53" t="s" s="14">
        <v>99</v>
      </c>
      <c r="C53" s="15">
        <v>2008</v>
      </c>
      <c r="D53" t="s" s="16">
        <v>101</v>
      </c>
      <c r="E53" t="s" s="28">
        <v>26</v>
      </c>
      <c r="F53" t="s" s="28">
        <v>26</v>
      </c>
      <c r="G53" t="s" s="28">
        <v>26</v>
      </c>
      <c r="H53" t="s" s="28">
        <v>26</v>
      </c>
      <c r="I53" s="33"/>
      <c r="J53" s="33"/>
      <c r="K53" t="b" s="19">
        <v>0</v>
      </c>
      <c r="L53" t="b" s="15">
        <v>0</v>
      </c>
      <c r="M53" t="b" s="15">
        <v>0</v>
      </c>
    </row>
    <row r="54" ht="8.35" customHeight="1" hidden="1">
      <c r="A54" s="13">
        <f>$A52+1</f>
        <v>48</v>
      </c>
      <c r="B54" t="s" s="20">
        <v>102</v>
      </c>
      <c r="C54" s="21">
        <v>2007</v>
      </c>
      <c r="D54" t="s" s="22">
        <v>103</v>
      </c>
      <c r="E54" t="s" s="27">
        <v>26</v>
      </c>
      <c r="F54" t="s" s="27">
        <v>26</v>
      </c>
      <c r="G54" t="s" s="27">
        <v>26</v>
      </c>
      <c r="H54" t="s" s="27">
        <v>26</v>
      </c>
      <c r="I54" s="31"/>
      <c r="J54" s="31"/>
      <c r="K54" t="b" s="25">
        <v>0</v>
      </c>
      <c r="L54" t="b" s="21">
        <v>0</v>
      </c>
      <c r="M54" t="b" s="21">
        <v>0</v>
      </c>
    </row>
    <row r="55" ht="8.35" customHeight="1" hidden="1">
      <c r="A55" s="13">
        <f>$A22+1</f>
        <v>50</v>
      </c>
      <c r="B55" t="s" s="14">
        <v>104</v>
      </c>
      <c r="C55" s="15">
        <v>2006</v>
      </c>
      <c r="D55" t="s" s="16">
        <v>105</v>
      </c>
      <c r="E55" t="s" s="28">
        <v>26</v>
      </c>
      <c r="F55" t="s" s="28">
        <v>26</v>
      </c>
      <c r="G55" t="s" s="28">
        <v>26</v>
      </c>
      <c r="H55" t="s" s="28">
        <v>26</v>
      </c>
      <c r="I55" s="33"/>
      <c r="J55" s="33"/>
      <c r="K55" t="b" s="19">
        <v>0</v>
      </c>
      <c r="L55" t="b" s="15">
        <v>0</v>
      </c>
      <c r="M55" t="b" s="15">
        <v>0</v>
      </c>
    </row>
    <row r="56" ht="8.35" customHeight="1" hidden="1">
      <c r="A56" s="13">
        <f>$A55+1</f>
        <v>51</v>
      </c>
      <c r="B56" t="s" s="20">
        <v>106</v>
      </c>
      <c r="C56" s="21">
        <v>2007</v>
      </c>
      <c r="D56" t="s" s="22">
        <v>107</v>
      </c>
      <c r="E56" t="s" s="27">
        <v>26</v>
      </c>
      <c r="F56" t="s" s="27">
        <v>26</v>
      </c>
      <c r="G56" t="s" s="27">
        <v>26</v>
      </c>
      <c r="H56" t="s" s="27">
        <v>26</v>
      </c>
      <c r="I56" s="31"/>
      <c r="J56" s="31"/>
      <c r="K56" t="b" s="25">
        <v>0</v>
      </c>
      <c r="L56" t="b" s="21">
        <v>0</v>
      </c>
      <c r="M56" t="b" s="21">
        <v>0</v>
      </c>
    </row>
    <row r="57" ht="8.35" customHeight="1" hidden="1">
      <c r="A57" s="13">
        <f>$A56+1</f>
        <v>52</v>
      </c>
      <c r="B57" t="s" s="14">
        <v>108</v>
      </c>
      <c r="C57" s="15">
        <v>2008</v>
      </c>
      <c r="D57" t="s" s="16">
        <v>109</v>
      </c>
      <c r="E57" t="s" s="28">
        <v>26</v>
      </c>
      <c r="F57" t="s" s="28">
        <v>26</v>
      </c>
      <c r="G57" t="s" s="28">
        <v>26</v>
      </c>
      <c r="H57" t="s" s="28">
        <v>26</v>
      </c>
      <c r="I57" s="33"/>
      <c r="J57" s="33"/>
      <c r="K57" t="b" s="19">
        <v>0</v>
      </c>
      <c r="L57" t="b" s="15">
        <v>0</v>
      </c>
      <c r="M57" t="b" s="15">
        <v>0</v>
      </c>
    </row>
    <row r="58" ht="8.35" customHeight="1" hidden="1">
      <c r="A58" s="13">
        <f>$A35+1</f>
        <v>55</v>
      </c>
      <c r="B58" t="s" s="20">
        <v>110</v>
      </c>
      <c r="C58" s="21">
        <v>2007</v>
      </c>
      <c r="D58" t="s" s="22">
        <v>111</v>
      </c>
      <c r="E58" t="s" s="27">
        <v>26</v>
      </c>
      <c r="F58" t="s" s="27">
        <v>26</v>
      </c>
      <c r="G58" t="s" s="27">
        <v>26</v>
      </c>
      <c r="H58" t="s" s="27">
        <v>26</v>
      </c>
      <c r="I58" s="31"/>
      <c r="J58" s="31"/>
      <c r="K58" t="b" s="25">
        <v>0</v>
      </c>
      <c r="L58" t="b" s="21">
        <v>0</v>
      </c>
      <c r="M58" t="b" s="21">
        <v>0</v>
      </c>
    </row>
    <row r="59" ht="8.35" customHeight="1" hidden="1">
      <c r="A59" s="13">
        <f>$A58+1</f>
        <v>56</v>
      </c>
      <c r="B59" t="s" s="14">
        <v>112</v>
      </c>
      <c r="C59" s="15">
        <v>2011</v>
      </c>
      <c r="D59" t="s" s="16">
        <v>113</v>
      </c>
      <c r="E59" t="s" s="28">
        <v>26</v>
      </c>
      <c r="F59" t="s" s="28">
        <v>26</v>
      </c>
      <c r="G59" t="s" s="28">
        <v>26</v>
      </c>
      <c r="H59" t="s" s="28">
        <v>26</v>
      </c>
      <c r="I59" s="33"/>
      <c r="J59" s="33"/>
      <c r="K59" t="b" s="19">
        <v>0</v>
      </c>
      <c r="L59" t="b" s="15">
        <v>0</v>
      </c>
      <c r="M59" t="b" s="15">
        <v>0</v>
      </c>
    </row>
    <row r="60" ht="8.35" customHeight="1" hidden="1">
      <c r="A60" s="13">
        <f>$A59+1</f>
        <v>57</v>
      </c>
      <c r="B60" t="s" s="20">
        <v>114</v>
      </c>
      <c r="C60" s="21">
        <v>2011</v>
      </c>
      <c r="D60" t="s" s="22">
        <v>115</v>
      </c>
      <c r="E60" t="s" s="27">
        <v>26</v>
      </c>
      <c r="F60" t="s" s="27">
        <v>26</v>
      </c>
      <c r="G60" t="s" s="27">
        <v>26</v>
      </c>
      <c r="H60" t="s" s="27">
        <v>26</v>
      </c>
      <c r="I60" s="31"/>
      <c r="J60" s="31"/>
      <c r="K60" t="b" s="25">
        <v>0</v>
      </c>
      <c r="L60" t="b" s="21">
        <v>0</v>
      </c>
      <c r="M60" t="b" s="21">
        <v>0</v>
      </c>
    </row>
    <row r="61" ht="8.35" customHeight="1" hidden="1">
      <c r="A61" s="13">
        <f>$A60+1</f>
        <v>58</v>
      </c>
      <c r="B61" t="s" s="14">
        <v>116</v>
      </c>
      <c r="C61" s="15">
        <v>2002</v>
      </c>
      <c r="D61" t="s" s="16">
        <v>117</v>
      </c>
      <c r="E61" t="s" s="28">
        <v>26</v>
      </c>
      <c r="F61" t="s" s="28">
        <v>26</v>
      </c>
      <c r="G61" t="s" s="28">
        <v>26</v>
      </c>
      <c r="H61" t="s" s="28">
        <v>26</v>
      </c>
      <c r="I61" s="33"/>
      <c r="J61" s="33"/>
      <c r="K61" t="b" s="19">
        <v>0</v>
      </c>
      <c r="L61" t="b" s="15">
        <v>0</v>
      </c>
      <c r="M61" t="b" s="15">
        <v>0</v>
      </c>
    </row>
    <row r="62" ht="8.35" customHeight="1" hidden="1">
      <c r="A62" s="13">
        <f>$A61+1</f>
        <v>59</v>
      </c>
      <c r="B62" t="s" s="20">
        <v>118</v>
      </c>
      <c r="C62" s="21">
        <v>2010</v>
      </c>
      <c r="D62" t="s" s="22">
        <v>119</v>
      </c>
      <c r="E62" t="s" s="27">
        <v>26</v>
      </c>
      <c r="F62" t="s" s="27">
        <v>26</v>
      </c>
      <c r="G62" t="s" s="27">
        <v>26</v>
      </c>
      <c r="H62" t="s" s="27">
        <v>26</v>
      </c>
      <c r="I62" s="31"/>
      <c r="J62" s="31"/>
      <c r="K62" t="b" s="25">
        <v>0</v>
      </c>
      <c r="L62" t="b" s="21">
        <v>0</v>
      </c>
      <c r="M62" t="b" s="21">
        <v>0</v>
      </c>
    </row>
    <row r="63" ht="8.35" customHeight="1" hidden="1">
      <c r="A63" s="13">
        <f>$A62+1</f>
        <v>60</v>
      </c>
      <c r="B63" t="s" s="14">
        <v>120</v>
      </c>
      <c r="C63" s="15">
        <v>2011</v>
      </c>
      <c r="D63" t="s" s="16">
        <v>121</v>
      </c>
      <c r="E63" t="s" s="28">
        <v>26</v>
      </c>
      <c r="F63" t="s" s="28">
        <v>26</v>
      </c>
      <c r="G63" t="s" s="28">
        <v>26</v>
      </c>
      <c r="H63" t="s" s="28">
        <v>26</v>
      </c>
      <c r="I63" s="33"/>
      <c r="J63" s="33"/>
      <c r="K63" t="b" s="19">
        <v>0</v>
      </c>
      <c r="L63" t="b" s="15">
        <v>0</v>
      </c>
      <c r="M63" t="b" s="15">
        <v>0</v>
      </c>
    </row>
    <row r="64" ht="8.35" customHeight="1" hidden="1">
      <c r="A64" s="13">
        <f>$A72+1</f>
        <v>69</v>
      </c>
      <c r="B64" t="s" s="20">
        <v>120</v>
      </c>
      <c r="C64" s="21">
        <v>1999</v>
      </c>
      <c r="D64" t="s" s="22">
        <v>122</v>
      </c>
      <c r="E64" t="s" s="27">
        <v>26</v>
      </c>
      <c r="F64" t="s" s="27">
        <v>26</v>
      </c>
      <c r="G64" t="s" s="27">
        <v>26</v>
      </c>
      <c r="H64" t="s" s="27">
        <v>26</v>
      </c>
      <c r="I64" s="31"/>
      <c r="J64" s="31"/>
      <c r="K64" t="b" s="25">
        <v>0</v>
      </c>
      <c r="L64" t="b" s="21">
        <v>0</v>
      </c>
      <c r="M64" t="b" s="21">
        <v>0</v>
      </c>
    </row>
    <row r="65" ht="8.35" customHeight="1" hidden="1">
      <c r="A65" s="13">
        <f>$A63+1</f>
        <v>61</v>
      </c>
      <c r="B65" t="s" s="14">
        <v>123</v>
      </c>
      <c r="C65" s="15">
        <v>1999</v>
      </c>
      <c r="D65" t="s" s="16">
        <v>26</v>
      </c>
      <c r="E65" t="s" s="28">
        <v>26</v>
      </c>
      <c r="F65" t="s" s="28">
        <v>26</v>
      </c>
      <c r="G65" t="s" s="28">
        <v>26</v>
      </c>
      <c r="H65" t="s" s="28">
        <v>26</v>
      </c>
      <c r="I65" s="33"/>
      <c r="J65" s="33"/>
      <c r="K65" t="b" s="19">
        <v>0</v>
      </c>
      <c r="L65" t="b" s="15">
        <v>0</v>
      </c>
      <c r="M65" t="b" s="15">
        <v>0</v>
      </c>
    </row>
    <row r="66" ht="20.05" customHeight="1">
      <c r="A66" s="13">
        <f>$A65+1</f>
        <v>62</v>
      </c>
      <c r="B66" t="s" s="20">
        <v>124</v>
      </c>
      <c r="C66" s="21">
        <v>2001</v>
      </c>
      <c r="D66" t="s" s="22">
        <v>125</v>
      </c>
      <c r="E66" s="23">
        <v>6251</v>
      </c>
      <c r="F66" s="23">
        <v>548</v>
      </c>
      <c r="G66" s="23">
        <v>1714</v>
      </c>
      <c r="H66" s="24">
        <v>0.74</v>
      </c>
      <c r="I66" s="31"/>
      <c r="J66" s="31"/>
      <c r="K66" t="b" s="25">
        <v>1</v>
      </c>
      <c r="L66" t="b" s="21">
        <v>0</v>
      </c>
      <c r="M66" t="b" s="21">
        <v>0</v>
      </c>
    </row>
    <row r="67" ht="8.35" customHeight="1" hidden="1">
      <c r="A67" s="13">
        <f>$A66+1</f>
        <v>63</v>
      </c>
      <c r="B67" t="s" s="14">
        <v>124</v>
      </c>
      <c r="C67" s="15">
        <v>2006</v>
      </c>
      <c r="D67" t="s" s="16">
        <v>126</v>
      </c>
      <c r="E67" t="s" s="28">
        <v>26</v>
      </c>
      <c r="F67" t="s" s="28">
        <v>26</v>
      </c>
      <c r="G67" t="s" s="28">
        <v>26</v>
      </c>
      <c r="H67" t="s" s="28">
        <v>26</v>
      </c>
      <c r="I67" s="33"/>
      <c r="J67" s="33"/>
      <c r="K67" t="b" s="19">
        <v>0</v>
      </c>
      <c r="L67" t="b" s="15">
        <v>0</v>
      </c>
      <c r="M67" t="b" s="15">
        <v>0</v>
      </c>
    </row>
    <row r="68" ht="8.35" customHeight="1" hidden="1">
      <c r="A68" s="13">
        <f>$A67+1</f>
        <v>64</v>
      </c>
      <c r="B68" t="s" s="20">
        <v>127</v>
      </c>
      <c r="C68" s="21">
        <v>2006</v>
      </c>
      <c r="D68" t="s" s="22">
        <v>128</v>
      </c>
      <c r="E68" t="s" s="27">
        <v>26</v>
      </c>
      <c r="F68" t="s" s="27">
        <v>26</v>
      </c>
      <c r="G68" t="s" s="27">
        <v>26</v>
      </c>
      <c r="H68" t="s" s="27">
        <v>26</v>
      </c>
      <c r="I68" s="31"/>
      <c r="J68" s="31"/>
      <c r="K68" t="b" s="25">
        <v>0</v>
      </c>
      <c r="L68" t="b" s="21">
        <v>1</v>
      </c>
      <c r="M68" t="b" s="21">
        <v>0</v>
      </c>
    </row>
    <row r="69" ht="20.05" customHeight="1">
      <c r="A69" s="13">
        <f>$A68+1</f>
        <v>65</v>
      </c>
      <c r="B69" t="s" s="14">
        <v>129</v>
      </c>
      <c r="C69" s="15">
        <v>2002</v>
      </c>
      <c r="D69" t="s" s="16">
        <v>130</v>
      </c>
      <c r="E69" s="17">
        <v>293</v>
      </c>
      <c r="F69" s="17">
        <v>95</v>
      </c>
      <c r="G69" s="17">
        <v>198</v>
      </c>
      <c r="H69" s="18">
        <v>1.8</v>
      </c>
      <c r="I69" s="19">
        <v>0.3</v>
      </c>
      <c r="J69" s="19">
        <v>1.8</v>
      </c>
      <c r="K69" t="b" s="19">
        <v>1</v>
      </c>
      <c r="L69" t="b" s="15">
        <v>1</v>
      </c>
      <c r="M69" t="b" s="15">
        <v>1</v>
      </c>
    </row>
    <row r="70" ht="8.35" customHeight="1" hidden="1">
      <c r="A70" s="13">
        <f>$A69+1</f>
        <v>66</v>
      </c>
      <c r="B70" t="s" s="20">
        <v>131</v>
      </c>
      <c r="C70" s="21">
        <v>1992</v>
      </c>
      <c r="D70" t="s" s="22">
        <v>132</v>
      </c>
      <c r="E70" t="s" s="27">
        <v>26</v>
      </c>
      <c r="F70" t="s" s="27">
        <v>26</v>
      </c>
      <c r="G70" t="s" s="27">
        <v>26</v>
      </c>
      <c r="H70" t="s" s="27">
        <v>26</v>
      </c>
      <c r="I70" s="31"/>
      <c r="J70" s="31"/>
      <c r="K70" t="b" s="25">
        <v>0</v>
      </c>
      <c r="L70" t="b" s="21">
        <v>1</v>
      </c>
      <c r="M70" t="b" s="21">
        <v>0</v>
      </c>
    </row>
    <row r="71" ht="8.35" customHeight="1" hidden="1">
      <c r="A71" s="13">
        <f>$A70+1</f>
        <v>67</v>
      </c>
      <c r="B71" t="s" s="14">
        <v>133</v>
      </c>
      <c r="C71" s="15">
        <v>1999</v>
      </c>
      <c r="D71" t="s" s="16">
        <v>134</v>
      </c>
      <c r="E71" t="s" s="28">
        <v>26</v>
      </c>
      <c r="F71" t="s" s="28">
        <v>26</v>
      </c>
      <c r="G71" t="s" s="28">
        <v>26</v>
      </c>
      <c r="H71" t="s" s="28">
        <v>26</v>
      </c>
      <c r="I71" s="33"/>
      <c r="J71" s="33"/>
      <c r="K71" t="b" s="19">
        <v>0</v>
      </c>
      <c r="L71" t="b" s="15">
        <v>1</v>
      </c>
      <c r="M71" t="b" s="15">
        <v>0</v>
      </c>
    </row>
    <row r="72" ht="8.35" customHeight="1" hidden="1">
      <c r="A72" s="13">
        <f>$A71+1</f>
        <v>68</v>
      </c>
      <c r="B72" t="s" s="20">
        <v>135</v>
      </c>
      <c r="C72" s="21">
        <v>2003</v>
      </c>
      <c r="D72" t="s" s="22">
        <v>136</v>
      </c>
      <c r="E72" t="s" s="27">
        <v>26</v>
      </c>
      <c r="F72" t="s" s="27">
        <v>26</v>
      </c>
      <c r="G72" t="s" s="27">
        <v>26</v>
      </c>
      <c r="H72" t="s" s="27">
        <v>26</v>
      </c>
      <c r="I72" s="31"/>
      <c r="J72" s="31"/>
      <c r="K72" t="b" s="25">
        <v>0</v>
      </c>
      <c r="L72" t="b" s="21">
        <v>1</v>
      </c>
      <c r="M72" t="b" s="21">
        <v>0</v>
      </c>
    </row>
    <row r="73" ht="20.05" customHeight="1">
      <c r="A73" s="13">
        <f>$A64+1</f>
        <v>70</v>
      </c>
      <c r="B73" t="s" s="14">
        <v>137</v>
      </c>
      <c r="C73" s="15">
        <v>2000</v>
      </c>
      <c r="D73" t="s" s="16">
        <v>138</v>
      </c>
      <c r="E73" s="17">
        <v>5981</v>
      </c>
      <c r="F73" s="17">
        <v>1034</v>
      </c>
      <c r="G73" s="26">
        <f>0.302*1034+0.35*5981</f>
        <v>2405.618</v>
      </c>
      <c r="H73" s="18">
        <v>0.8</v>
      </c>
      <c r="I73" s="33"/>
      <c r="J73" s="33"/>
      <c r="K73" t="b" s="19">
        <v>1</v>
      </c>
      <c r="L73" t="b" s="15">
        <v>1</v>
      </c>
      <c r="M73" t="b" s="15">
        <v>0</v>
      </c>
    </row>
    <row r="74" ht="20.05" customHeight="1">
      <c r="A74" s="13">
        <f>$A73+1</f>
        <v>71</v>
      </c>
      <c r="B74" t="s" s="20">
        <v>139</v>
      </c>
      <c r="C74" s="21">
        <v>2001</v>
      </c>
      <c r="D74" t="s" s="22">
        <v>140</v>
      </c>
      <c r="E74" s="23">
        <f>142+341</f>
        <v>483</v>
      </c>
      <c r="F74" s="23">
        <v>142</v>
      </c>
      <c r="G74" s="30">
        <f>0.362*142+0.297*341</f>
        <v>152.681</v>
      </c>
      <c r="H74" s="24">
        <v>1.34</v>
      </c>
      <c r="I74" s="31"/>
      <c r="J74" s="31"/>
      <c r="K74" t="b" s="25">
        <v>1</v>
      </c>
      <c r="L74" t="b" s="21">
        <v>1</v>
      </c>
      <c r="M74" t="b" s="21">
        <v>1</v>
      </c>
    </row>
    <row r="75" ht="20.05" customHeight="1">
      <c r="A75" s="13">
        <f>$A74+1</f>
        <v>72</v>
      </c>
      <c r="B75" t="s" s="14">
        <v>141</v>
      </c>
      <c r="C75" s="15">
        <v>2001</v>
      </c>
      <c r="D75" t="s" s="16">
        <v>140</v>
      </c>
      <c r="E75" s="17">
        <f>157+860</f>
        <v>1017</v>
      </c>
      <c r="F75" s="17">
        <v>860</v>
      </c>
      <c r="G75" s="26">
        <f>0.272*157+0.367*860</f>
        <v>358.324</v>
      </c>
      <c r="H75" s="18">
        <v>0.64</v>
      </c>
      <c r="I75" s="33"/>
      <c r="J75" s="33"/>
      <c r="K75" t="b" s="19">
        <v>1</v>
      </c>
      <c r="L75" t="b" s="15">
        <v>1</v>
      </c>
      <c r="M75" t="b" s="15">
        <v>1</v>
      </c>
    </row>
    <row r="76" ht="8.35" customHeight="1" hidden="1">
      <c r="A76" s="13">
        <f>$A74+1</f>
        <v>72</v>
      </c>
      <c r="B76" t="s" s="20">
        <v>142</v>
      </c>
      <c r="C76" s="21">
        <v>2002</v>
      </c>
      <c r="D76" t="s" s="22">
        <v>143</v>
      </c>
      <c r="E76" t="s" s="27">
        <v>26</v>
      </c>
      <c r="F76" t="s" s="27">
        <v>26</v>
      </c>
      <c r="G76" t="s" s="27">
        <v>26</v>
      </c>
      <c r="H76" t="s" s="27">
        <v>26</v>
      </c>
      <c r="I76" s="31"/>
      <c r="J76" s="31"/>
      <c r="K76" t="b" s="25">
        <v>0</v>
      </c>
      <c r="L76" t="b" s="21">
        <v>1</v>
      </c>
      <c r="M76" t="b" s="21">
        <v>0</v>
      </c>
    </row>
    <row r="77" ht="8.35" customHeight="1" hidden="1">
      <c r="A77" s="13">
        <f>$A39+1</f>
        <v>74</v>
      </c>
      <c r="B77" t="s" s="14">
        <v>144</v>
      </c>
      <c r="C77" s="15">
        <v>2002</v>
      </c>
      <c r="D77" t="s" s="16">
        <v>145</v>
      </c>
      <c r="E77" t="s" s="28">
        <v>26</v>
      </c>
      <c r="F77" t="s" s="28">
        <v>26</v>
      </c>
      <c r="G77" t="s" s="28">
        <v>26</v>
      </c>
      <c r="H77" t="s" s="28">
        <v>26</v>
      </c>
      <c r="I77" s="33"/>
      <c r="J77" s="33"/>
      <c r="K77" t="b" s="19">
        <v>0</v>
      </c>
      <c r="L77" t="b" s="15">
        <v>0</v>
      </c>
      <c r="M77" t="b" s="15">
        <v>0</v>
      </c>
    </row>
    <row r="78" ht="8.35" customHeight="1" hidden="1">
      <c r="A78" s="13">
        <f>$A77+1</f>
        <v>75</v>
      </c>
      <c r="B78" t="s" s="20">
        <v>146</v>
      </c>
      <c r="C78" s="21">
        <v>2002</v>
      </c>
      <c r="D78" t="s" s="22">
        <v>147</v>
      </c>
      <c r="E78" t="s" s="27">
        <v>26</v>
      </c>
      <c r="F78" t="s" s="27">
        <v>26</v>
      </c>
      <c r="G78" t="s" s="27">
        <v>26</v>
      </c>
      <c r="H78" t="s" s="27">
        <v>26</v>
      </c>
      <c r="I78" s="31"/>
      <c r="J78" s="31"/>
      <c r="K78" t="b" s="25">
        <v>0</v>
      </c>
      <c r="L78" t="b" s="21">
        <v>1</v>
      </c>
      <c r="M78" t="b" s="21">
        <v>0</v>
      </c>
    </row>
    <row r="79" ht="8.35" customHeight="1" hidden="1">
      <c r="A79" s="13">
        <f>$A78+1</f>
        <v>76</v>
      </c>
      <c r="B79" t="s" s="14">
        <v>148</v>
      </c>
      <c r="C79" s="15">
        <v>2003</v>
      </c>
      <c r="D79" t="s" s="16">
        <v>149</v>
      </c>
      <c r="E79" t="s" s="28">
        <v>26</v>
      </c>
      <c r="F79" t="s" s="28">
        <v>26</v>
      </c>
      <c r="G79" t="s" s="28">
        <v>26</v>
      </c>
      <c r="H79" t="s" s="28">
        <v>26</v>
      </c>
      <c r="I79" s="33"/>
      <c r="J79" s="33"/>
      <c r="K79" t="b" s="19">
        <v>0</v>
      </c>
      <c r="L79" t="b" s="15">
        <v>0</v>
      </c>
      <c r="M79" t="b" s="15">
        <v>0</v>
      </c>
    </row>
    <row r="80" ht="8.35" customHeight="1" hidden="1">
      <c r="A80" s="13">
        <f>$A79+1</f>
        <v>77</v>
      </c>
      <c r="B80" t="s" s="20">
        <v>150</v>
      </c>
      <c r="C80" s="21">
        <v>2001</v>
      </c>
      <c r="D80" t="s" s="22">
        <v>151</v>
      </c>
      <c r="E80" s="23">
        <v>997</v>
      </c>
      <c r="F80" t="s" s="27">
        <v>26</v>
      </c>
      <c r="G80" t="s" s="27">
        <v>26</v>
      </c>
      <c r="H80" t="s" s="27">
        <v>26</v>
      </c>
      <c r="I80" t="s" s="32">
        <v>26</v>
      </c>
      <c r="J80" t="s" s="32">
        <v>26</v>
      </c>
      <c r="K80" t="b" s="25">
        <v>0</v>
      </c>
      <c r="L80" t="b" s="21">
        <v>1</v>
      </c>
      <c r="M80" t="b" s="21">
        <v>1</v>
      </c>
    </row>
    <row r="81" ht="20.05" customHeight="1">
      <c r="A81" s="13">
        <f>$A80+1</f>
        <v>78</v>
      </c>
      <c r="B81" t="s" s="14">
        <v>152</v>
      </c>
      <c r="C81" s="15">
        <v>2017</v>
      </c>
      <c r="D81" t="s" s="16">
        <v>153</v>
      </c>
      <c r="E81" s="17">
        <v>1003</v>
      </c>
      <c r="F81" s="17">
        <v>189</v>
      </c>
      <c r="G81" s="17">
        <v>342</v>
      </c>
      <c r="H81" s="18">
        <v>1.38</v>
      </c>
      <c r="I81" s="19">
        <v>0.34</v>
      </c>
      <c r="J81" s="19">
        <v>1.29</v>
      </c>
      <c r="K81" t="b" s="19">
        <v>1</v>
      </c>
      <c r="L81" t="b" s="15">
        <v>1</v>
      </c>
      <c r="M81" t="b" s="15">
        <v>1</v>
      </c>
    </row>
    <row r="82" ht="8.35" customHeight="1" hidden="1">
      <c r="A82" s="13">
        <f>$A81+1</f>
        <v>79</v>
      </c>
      <c r="B82" t="s" s="20">
        <v>154</v>
      </c>
      <c r="C82" s="21">
        <v>2014</v>
      </c>
      <c r="D82" t="s" s="22">
        <v>155</v>
      </c>
      <c r="E82" t="s" s="27">
        <v>26</v>
      </c>
      <c r="F82" t="s" s="27">
        <v>26</v>
      </c>
      <c r="G82" t="s" s="27">
        <v>26</v>
      </c>
      <c r="H82" t="s" s="27">
        <v>26</v>
      </c>
      <c r="I82" s="31"/>
      <c r="J82" s="31"/>
      <c r="K82" t="b" s="25">
        <v>0</v>
      </c>
      <c r="L82" t="b" s="21">
        <v>0</v>
      </c>
      <c r="M82" t="b" s="21">
        <v>0</v>
      </c>
    </row>
    <row r="83" ht="8.35" customHeight="1" hidden="1">
      <c r="A83" s="13">
        <f>$A82+1</f>
        <v>80</v>
      </c>
      <c r="B83" t="s" s="14">
        <v>156</v>
      </c>
      <c r="C83" s="15">
        <v>2018</v>
      </c>
      <c r="D83" t="s" s="16">
        <v>157</v>
      </c>
      <c r="E83" t="s" s="28">
        <v>26</v>
      </c>
      <c r="F83" t="s" s="28">
        <v>26</v>
      </c>
      <c r="G83" t="s" s="28">
        <v>26</v>
      </c>
      <c r="H83" t="s" s="28">
        <v>26</v>
      </c>
      <c r="I83" s="33"/>
      <c r="J83" s="33"/>
      <c r="K83" t="b" s="19">
        <v>0</v>
      </c>
      <c r="L83" t="b" s="15">
        <v>0</v>
      </c>
      <c r="M83" t="b" s="15">
        <v>0</v>
      </c>
    </row>
    <row r="84" ht="20.05" customHeight="1">
      <c r="A84" s="13">
        <f>$A83+1</f>
        <v>81</v>
      </c>
      <c r="B84" t="s" s="20">
        <v>158</v>
      </c>
      <c r="C84" s="21">
        <v>2014</v>
      </c>
      <c r="D84" t="s" s="22">
        <v>159</v>
      </c>
      <c r="E84" s="23">
        <v>6821</v>
      </c>
      <c r="F84" s="23">
        <v>4295</v>
      </c>
      <c r="G84" s="23">
        <v>553</v>
      </c>
      <c r="H84" s="24">
        <v>0.62</v>
      </c>
      <c r="I84" s="31"/>
      <c r="J84" s="31"/>
      <c r="K84" t="b" s="25">
        <v>1</v>
      </c>
      <c r="L84" t="b" s="21">
        <v>1</v>
      </c>
      <c r="M84" t="b" s="21">
        <v>0</v>
      </c>
    </row>
    <row r="85" ht="8.35" customHeight="1" hidden="1">
      <c r="A85" s="13">
        <f>$A84+1</f>
        <v>82</v>
      </c>
      <c r="B85" t="s" s="14">
        <v>160</v>
      </c>
      <c r="C85" s="15">
        <v>2021</v>
      </c>
      <c r="D85" t="s" s="16">
        <v>161</v>
      </c>
      <c r="E85" t="s" s="28">
        <v>26</v>
      </c>
      <c r="F85" t="s" s="28">
        <v>26</v>
      </c>
      <c r="G85" t="s" s="28">
        <v>26</v>
      </c>
      <c r="H85" t="s" s="28">
        <v>26</v>
      </c>
      <c r="I85" s="33"/>
      <c r="J85" s="33"/>
      <c r="K85" t="b" s="19">
        <v>0</v>
      </c>
      <c r="L85" t="b" s="15">
        <v>0</v>
      </c>
      <c r="M85" t="b" s="15">
        <v>0</v>
      </c>
    </row>
    <row r="86" ht="8.35" customHeight="1" hidden="1">
      <c r="A86" s="13">
        <f>$A85+1</f>
        <v>83</v>
      </c>
      <c r="B86" t="s" s="20">
        <v>162</v>
      </c>
      <c r="C86" s="21">
        <v>2020</v>
      </c>
      <c r="D86" t="s" s="22">
        <v>163</v>
      </c>
      <c r="E86" t="s" s="27">
        <v>26</v>
      </c>
      <c r="F86" t="s" s="27">
        <v>26</v>
      </c>
      <c r="G86" t="s" s="27">
        <v>26</v>
      </c>
      <c r="H86" t="s" s="27">
        <v>26</v>
      </c>
      <c r="I86" s="31"/>
      <c r="J86" s="31"/>
      <c r="K86" t="b" s="25">
        <v>0</v>
      </c>
      <c r="L86" t="b" s="21">
        <v>0</v>
      </c>
      <c r="M86" t="b" s="21">
        <v>0</v>
      </c>
    </row>
    <row r="87" ht="8.35" customHeight="1" hidden="1">
      <c r="A87" s="13">
        <f>$A86+1</f>
        <v>84</v>
      </c>
      <c r="B87" t="s" s="14">
        <v>164</v>
      </c>
      <c r="C87" s="15">
        <v>1989</v>
      </c>
      <c r="D87" t="s" s="16">
        <v>165</v>
      </c>
      <c r="E87" t="s" s="28">
        <v>26</v>
      </c>
      <c r="F87" t="s" s="28">
        <v>26</v>
      </c>
      <c r="G87" t="s" s="28">
        <v>26</v>
      </c>
      <c r="H87" t="s" s="28">
        <v>26</v>
      </c>
      <c r="I87" t="s" s="29">
        <v>26</v>
      </c>
      <c r="J87" t="s" s="29">
        <v>26</v>
      </c>
      <c r="K87" t="b" s="19">
        <v>0</v>
      </c>
      <c r="L87" t="b" s="15">
        <v>0</v>
      </c>
      <c r="M87" t="b" s="15">
        <v>0</v>
      </c>
    </row>
    <row r="88" ht="8.35" customHeight="1" hidden="1">
      <c r="A88" s="13">
        <f>$A87+1</f>
        <v>85</v>
      </c>
      <c r="B88" t="s" s="20">
        <v>166</v>
      </c>
      <c r="C88" s="21">
        <v>2022</v>
      </c>
      <c r="D88" t="s" s="22">
        <v>167</v>
      </c>
      <c r="E88" t="s" s="27">
        <v>26</v>
      </c>
      <c r="F88" t="s" s="27">
        <v>26</v>
      </c>
      <c r="G88" t="s" s="27">
        <v>26</v>
      </c>
      <c r="H88" t="s" s="27">
        <v>26</v>
      </c>
      <c r="I88" s="31"/>
      <c r="J88" s="31"/>
      <c r="K88" t="b" s="25">
        <v>0</v>
      </c>
      <c r="L88" t="b" s="21">
        <v>0</v>
      </c>
      <c r="M88" t="b" s="21">
        <v>0</v>
      </c>
    </row>
    <row r="89" ht="8.35" customHeight="1" hidden="1">
      <c r="A89" s="13">
        <f>$A29+1</f>
        <v>87</v>
      </c>
      <c r="B89" t="s" s="14">
        <v>168</v>
      </c>
      <c r="C89" s="15">
        <v>2022</v>
      </c>
      <c r="D89" t="s" s="16">
        <v>169</v>
      </c>
      <c r="E89" t="s" s="28">
        <v>26</v>
      </c>
      <c r="F89" t="s" s="28">
        <v>26</v>
      </c>
      <c r="G89" t="s" s="28">
        <v>26</v>
      </c>
      <c r="H89" t="s" s="28">
        <v>26</v>
      </c>
      <c r="I89" s="33"/>
      <c r="J89" s="33"/>
      <c r="K89" t="b" s="19">
        <v>0</v>
      </c>
      <c r="L89" t="b" s="15">
        <v>0</v>
      </c>
      <c r="M89" t="b" s="15">
        <v>0</v>
      </c>
    </row>
    <row r="90" ht="20.05" customHeight="1">
      <c r="A90" s="13">
        <f>$A89+1</f>
        <v>88</v>
      </c>
      <c r="B90" t="s" s="20">
        <v>170</v>
      </c>
      <c r="C90" s="21">
        <v>2023</v>
      </c>
      <c r="D90" t="s" s="22">
        <v>171</v>
      </c>
      <c r="E90" s="23">
        <v>2275</v>
      </c>
      <c r="F90" s="23">
        <v>1698</v>
      </c>
      <c r="G90" s="23">
        <f>77+29</f>
        <v>106</v>
      </c>
      <c r="H90" s="24">
        <v>1.11</v>
      </c>
      <c r="I90" s="31"/>
      <c r="J90" s="31"/>
      <c r="K90" t="b" s="25">
        <v>1</v>
      </c>
      <c r="L90" t="b" s="21">
        <v>0</v>
      </c>
      <c r="M90" t="b" s="21">
        <v>0</v>
      </c>
    </row>
    <row r="91" ht="8.35" customHeight="1" hidden="1">
      <c r="A91" s="13">
        <f>$A90+1</f>
        <v>89</v>
      </c>
      <c r="B91" t="s" s="14">
        <v>172</v>
      </c>
      <c r="C91" s="15">
        <v>2021</v>
      </c>
      <c r="D91" t="s" s="16">
        <v>173</v>
      </c>
      <c r="E91" t="s" s="28">
        <v>26</v>
      </c>
      <c r="F91" t="s" s="28">
        <v>26</v>
      </c>
      <c r="G91" t="s" s="28">
        <v>26</v>
      </c>
      <c r="H91" t="s" s="28">
        <v>26</v>
      </c>
      <c r="I91" s="33"/>
      <c r="J91" s="33"/>
      <c r="K91" t="b" s="19">
        <v>0</v>
      </c>
      <c r="L91" t="b" s="15">
        <v>0</v>
      </c>
      <c r="M91" t="b" s="15">
        <v>0</v>
      </c>
    </row>
    <row r="92" ht="20.05" customHeight="1">
      <c r="A92" s="13">
        <f>$A91+1</f>
        <v>90</v>
      </c>
      <c r="B92" t="s" s="20">
        <v>174</v>
      </c>
      <c r="C92" s="21">
        <v>2018</v>
      </c>
      <c r="D92" t="s" s="22">
        <v>175</v>
      </c>
      <c r="E92" s="23">
        <v>400</v>
      </c>
      <c r="F92" s="23">
        <v>177</v>
      </c>
      <c r="G92" s="23">
        <v>101</v>
      </c>
      <c r="H92" s="24">
        <v>2.35</v>
      </c>
      <c r="I92" s="31"/>
      <c r="J92" s="31"/>
      <c r="K92" t="b" s="25">
        <v>1</v>
      </c>
      <c r="L92" t="b" s="21">
        <v>1</v>
      </c>
      <c r="M92" t="b" s="21">
        <v>0</v>
      </c>
    </row>
    <row r="93" ht="8.35" customHeight="1" hidden="1">
      <c r="A93" s="13">
        <f>$A92+1</f>
        <v>91</v>
      </c>
      <c r="B93" t="s" s="14">
        <v>176</v>
      </c>
      <c r="C93" s="15">
        <v>2023</v>
      </c>
      <c r="D93" t="s" s="16">
        <v>177</v>
      </c>
      <c r="E93" t="s" s="28">
        <v>26</v>
      </c>
      <c r="F93" t="s" s="28">
        <v>26</v>
      </c>
      <c r="G93" t="s" s="28">
        <v>26</v>
      </c>
      <c r="H93" t="s" s="28">
        <v>26</v>
      </c>
      <c r="I93" s="33"/>
      <c r="J93" s="33"/>
      <c r="K93" t="b" s="19">
        <v>0</v>
      </c>
      <c r="L93" t="b" s="15">
        <v>0</v>
      </c>
      <c r="M93" t="b" s="15">
        <v>0</v>
      </c>
    </row>
    <row r="94" ht="8.35" customHeight="1" hidden="1">
      <c r="A94" s="13">
        <f>$A93+1</f>
        <v>92</v>
      </c>
      <c r="B94" t="s" s="20">
        <v>178</v>
      </c>
      <c r="C94" s="21">
        <v>2021</v>
      </c>
      <c r="D94" t="s" s="22">
        <v>179</v>
      </c>
      <c r="E94" t="s" s="27">
        <v>26</v>
      </c>
      <c r="F94" t="s" s="27">
        <v>26</v>
      </c>
      <c r="G94" t="s" s="27">
        <v>26</v>
      </c>
      <c r="H94" t="s" s="27">
        <v>26</v>
      </c>
      <c r="I94" s="31"/>
      <c r="J94" s="31"/>
      <c r="K94" t="b" s="25">
        <v>0</v>
      </c>
      <c r="L94" t="b" s="21">
        <v>0</v>
      </c>
      <c r="M94" t="b" s="21">
        <v>0</v>
      </c>
    </row>
    <row r="95" ht="8.35" customHeight="1" hidden="1">
      <c r="A95" s="13">
        <f>$A94+1</f>
        <v>93</v>
      </c>
      <c r="B95" t="s" s="14">
        <v>180</v>
      </c>
      <c r="C95" s="15">
        <v>2020</v>
      </c>
      <c r="D95" t="s" s="16">
        <v>181</v>
      </c>
      <c r="E95" t="s" s="28">
        <v>26</v>
      </c>
      <c r="F95" t="s" s="28">
        <v>26</v>
      </c>
      <c r="G95" t="s" s="28">
        <v>26</v>
      </c>
      <c r="H95" t="s" s="28">
        <v>26</v>
      </c>
      <c r="I95" s="33"/>
      <c r="J95" s="33"/>
      <c r="K95" t="b" s="19">
        <v>0</v>
      </c>
      <c r="L95" t="b" s="15">
        <v>0</v>
      </c>
      <c r="M95" t="b" s="15">
        <v>0</v>
      </c>
    </row>
    <row r="96" ht="8.35" customHeight="1" hidden="1">
      <c r="A96" s="13">
        <f>$A95+1</f>
        <v>94</v>
      </c>
      <c r="B96" t="s" s="20">
        <v>182</v>
      </c>
      <c r="C96" s="21">
        <v>2021</v>
      </c>
      <c r="D96" t="s" s="22">
        <v>183</v>
      </c>
      <c r="E96" t="s" s="27">
        <v>26</v>
      </c>
      <c r="F96" t="s" s="27">
        <v>26</v>
      </c>
      <c r="G96" t="s" s="27">
        <v>26</v>
      </c>
      <c r="H96" t="s" s="27">
        <v>26</v>
      </c>
      <c r="I96" s="31"/>
      <c r="J96" s="31"/>
      <c r="K96" t="b" s="25">
        <v>0</v>
      </c>
      <c r="L96" t="b" s="21">
        <v>0</v>
      </c>
      <c r="M96" t="b" s="21">
        <v>0</v>
      </c>
    </row>
    <row r="97" ht="8.35" customHeight="1" hidden="1">
      <c r="A97" s="13">
        <f>$A96+1</f>
        <v>95</v>
      </c>
      <c r="B97" t="s" s="14">
        <v>184</v>
      </c>
      <c r="C97" s="15">
        <v>2010</v>
      </c>
      <c r="D97" t="s" s="16">
        <v>185</v>
      </c>
      <c r="E97" t="s" s="28">
        <v>26</v>
      </c>
      <c r="F97" t="s" s="28">
        <v>26</v>
      </c>
      <c r="G97" t="s" s="28">
        <v>26</v>
      </c>
      <c r="H97" t="s" s="28">
        <v>26</v>
      </c>
      <c r="I97" s="33"/>
      <c r="J97" s="33"/>
      <c r="K97" t="b" s="19">
        <v>0</v>
      </c>
      <c r="L97" t="b" s="15">
        <v>0</v>
      </c>
      <c r="M97" t="b" s="15">
        <v>0</v>
      </c>
    </row>
    <row r="98" ht="8.35" customHeight="1" hidden="1">
      <c r="A98" s="13">
        <f>$A97+1</f>
        <v>96</v>
      </c>
      <c r="B98" t="s" s="20">
        <v>186</v>
      </c>
      <c r="C98" s="21">
        <v>2017</v>
      </c>
      <c r="D98" t="s" s="22">
        <v>187</v>
      </c>
      <c r="E98" t="s" s="27">
        <v>26</v>
      </c>
      <c r="F98" t="s" s="27">
        <v>26</v>
      </c>
      <c r="G98" t="s" s="27">
        <v>26</v>
      </c>
      <c r="H98" t="s" s="27">
        <v>26</v>
      </c>
      <c r="I98" s="31"/>
      <c r="J98" s="31"/>
      <c r="K98" t="b" s="25">
        <v>0</v>
      </c>
      <c r="L98" t="b" s="21">
        <v>0</v>
      </c>
      <c r="M98" t="b" s="21">
        <v>0</v>
      </c>
    </row>
    <row r="99" ht="8.35" customHeight="1" hidden="1">
      <c r="A99" s="13">
        <f>$A98+1</f>
        <v>97</v>
      </c>
      <c r="B99" t="s" s="14">
        <v>188</v>
      </c>
      <c r="C99" s="15">
        <v>2020</v>
      </c>
      <c r="D99" t="s" s="16">
        <v>189</v>
      </c>
      <c r="E99" t="s" s="28">
        <v>26</v>
      </c>
      <c r="F99" t="s" s="28">
        <v>26</v>
      </c>
      <c r="G99" t="s" s="28">
        <v>26</v>
      </c>
      <c r="H99" t="s" s="28">
        <v>26</v>
      </c>
      <c r="I99" s="33"/>
      <c r="J99" s="33"/>
      <c r="K99" t="b" s="19">
        <v>0</v>
      </c>
      <c r="L99" t="b" s="15">
        <v>0</v>
      </c>
      <c r="M99" t="b" s="15">
        <v>0</v>
      </c>
    </row>
    <row r="100" ht="8.35" customHeight="1" hidden="1">
      <c r="A100" s="13">
        <f>$A99+1</f>
        <v>98</v>
      </c>
      <c r="B100" t="s" s="20">
        <v>190</v>
      </c>
      <c r="C100" s="21">
        <v>2017</v>
      </c>
      <c r="D100" t="s" s="22">
        <v>191</v>
      </c>
      <c r="E100" t="s" s="27">
        <v>26</v>
      </c>
      <c r="F100" t="s" s="27">
        <v>26</v>
      </c>
      <c r="G100" t="s" s="27">
        <v>26</v>
      </c>
      <c r="H100" t="s" s="27">
        <v>26</v>
      </c>
      <c r="I100" s="31"/>
      <c r="J100" s="31"/>
      <c r="K100" t="b" s="25">
        <v>0</v>
      </c>
      <c r="L100" t="b" s="21">
        <v>0</v>
      </c>
      <c r="M100" t="b" s="21">
        <v>0</v>
      </c>
    </row>
    <row r="101" ht="20.05" customHeight="1">
      <c r="A101" s="13">
        <f>$A100+1</f>
        <v>99</v>
      </c>
      <c r="B101" t="s" s="14">
        <v>192</v>
      </c>
      <c r="C101" s="15">
        <v>2014</v>
      </c>
      <c r="D101" t="s" s="16">
        <v>193</v>
      </c>
      <c r="E101" s="17">
        <f>1727+613</f>
        <v>2340</v>
      </c>
      <c r="F101" s="17">
        <v>613</v>
      </c>
      <c r="G101" s="17">
        <f>715+255</f>
        <v>970</v>
      </c>
      <c r="H101" s="18">
        <v>1.01</v>
      </c>
      <c r="I101" s="33"/>
      <c r="J101" s="33"/>
      <c r="K101" t="b" s="19">
        <v>1</v>
      </c>
      <c r="L101" t="b" s="15">
        <v>1</v>
      </c>
      <c r="M101" t="b" s="15">
        <v>0</v>
      </c>
    </row>
    <row r="102" ht="8.35" customHeight="1" hidden="1">
      <c r="A102" s="13">
        <f>$A101+1</f>
        <v>100</v>
      </c>
      <c r="B102" t="s" s="20">
        <v>194</v>
      </c>
      <c r="C102" s="21">
        <v>2020</v>
      </c>
      <c r="D102" t="s" s="22">
        <v>195</v>
      </c>
      <c r="E102" t="s" s="27">
        <v>26</v>
      </c>
      <c r="F102" t="s" s="27">
        <v>26</v>
      </c>
      <c r="G102" t="s" s="27">
        <v>26</v>
      </c>
      <c r="H102" t="s" s="27">
        <v>26</v>
      </c>
      <c r="I102" s="31"/>
      <c r="J102" s="31"/>
      <c r="K102" t="b" s="25">
        <v>0</v>
      </c>
      <c r="L102" t="b" s="21">
        <v>0</v>
      </c>
      <c r="M102" t="b" s="21">
        <v>0</v>
      </c>
    </row>
    <row r="103" ht="8.35" customHeight="1" hidden="1">
      <c r="A103" s="13">
        <f>$A102+1</f>
        <v>101</v>
      </c>
      <c r="B103" t="s" s="14">
        <v>196</v>
      </c>
      <c r="C103" s="15">
        <v>2018</v>
      </c>
      <c r="D103" t="s" s="16">
        <v>197</v>
      </c>
      <c r="E103" t="s" s="28">
        <v>26</v>
      </c>
      <c r="F103" t="s" s="28">
        <v>26</v>
      </c>
      <c r="G103" t="s" s="28">
        <v>26</v>
      </c>
      <c r="H103" t="s" s="28">
        <v>26</v>
      </c>
      <c r="I103" s="33"/>
      <c r="J103" s="33"/>
      <c r="K103" t="b" s="19">
        <v>0</v>
      </c>
      <c r="L103" t="b" s="15">
        <v>0</v>
      </c>
      <c r="M103" t="b" s="15">
        <v>0</v>
      </c>
    </row>
    <row r="104" ht="8.35" customHeight="1" hidden="1">
      <c r="A104" s="13">
        <f>$A103+1</f>
        <v>102</v>
      </c>
      <c r="B104" t="s" s="20">
        <v>198</v>
      </c>
      <c r="C104" s="21">
        <v>1996</v>
      </c>
      <c r="D104" t="s" s="22">
        <v>199</v>
      </c>
      <c r="E104" t="s" s="27">
        <v>26</v>
      </c>
      <c r="F104" t="s" s="27">
        <v>26</v>
      </c>
      <c r="G104" t="s" s="27">
        <v>26</v>
      </c>
      <c r="H104" t="s" s="27">
        <v>26</v>
      </c>
      <c r="I104" s="31"/>
      <c r="J104" s="31"/>
      <c r="K104" t="b" s="25">
        <v>0</v>
      </c>
      <c r="L104" t="b" s="21">
        <v>1</v>
      </c>
      <c r="M104" t="b" s="21">
        <v>1</v>
      </c>
    </row>
    <row r="105" ht="20.05" customHeight="1">
      <c r="A105" s="13">
        <f>$A104+1</f>
        <v>103</v>
      </c>
      <c r="B105" t="s" s="14">
        <v>200</v>
      </c>
      <c r="C105" s="15">
        <v>2013</v>
      </c>
      <c r="D105" t="s" s="16">
        <v>201</v>
      </c>
      <c r="E105" s="17">
        <f>6089+9289+6348</f>
        <v>21726</v>
      </c>
      <c r="F105" s="19">
        <v>6089</v>
      </c>
      <c r="G105" s="17">
        <f>946+1401+1219</f>
        <v>3566</v>
      </c>
      <c r="H105" s="18">
        <v>0.91</v>
      </c>
      <c r="I105" s="33"/>
      <c r="J105" s="33"/>
      <c r="K105" t="b" s="19">
        <v>1</v>
      </c>
      <c r="L105" t="b" s="15">
        <v>1</v>
      </c>
      <c r="M105" t="b" s="15">
        <v>0</v>
      </c>
    </row>
    <row r="106" ht="8.35" customHeight="1" hidden="1">
      <c r="A106" s="13">
        <f>$A105+1</f>
        <v>104</v>
      </c>
      <c r="B106" t="s" s="20">
        <v>202</v>
      </c>
      <c r="C106" s="21">
        <v>2015</v>
      </c>
      <c r="D106" t="s" s="22">
        <v>203</v>
      </c>
      <c r="E106" t="s" s="27">
        <v>26</v>
      </c>
      <c r="F106" t="s" s="27">
        <v>26</v>
      </c>
      <c r="G106" t="s" s="27">
        <v>26</v>
      </c>
      <c r="H106" t="s" s="27">
        <v>26</v>
      </c>
      <c r="I106" s="31"/>
      <c r="J106" s="31"/>
      <c r="K106" t="b" s="25">
        <v>0</v>
      </c>
      <c r="L106" t="b" s="21">
        <v>0</v>
      </c>
      <c r="M106" t="b" s="21">
        <v>0</v>
      </c>
    </row>
    <row r="107" ht="8.35" customHeight="1" hidden="1">
      <c r="A107" s="13">
        <f>$A106+1</f>
        <v>105</v>
      </c>
      <c r="B107" t="s" s="14">
        <v>204</v>
      </c>
      <c r="C107" s="15">
        <v>2012</v>
      </c>
      <c r="D107" t="s" s="16">
        <v>205</v>
      </c>
      <c r="E107" t="s" s="28">
        <v>26</v>
      </c>
      <c r="F107" t="s" s="28">
        <v>26</v>
      </c>
      <c r="G107" t="s" s="28">
        <v>26</v>
      </c>
      <c r="H107" t="s" s="28">
        <v>26</v>
      </c>
      <c r="I107" s="33"/>
      <c r="J107" s="33"/>
      <c r="K107" t="b" s="19">
        <v>0</v>
      </c>
      <c r="L107" t="b" s="15">
        <v>0</v>
      </c>
      <c r="M107" t="b" s="15">
        <v>0</v>
      </c>
    </row>
    <row r="108" ht="8.35" customHeight="1" hidden="1">
      <c r="A108" s="13">
        <f>$A107+1</f>
        <v>106</v>
      </c>
      <c r="B108" t="s" s="20">
        <v>206</v>
      </c>
      <c r="C108" s="21">
        <v>2013</v>
      </c>
      <c r="D108" t="s" s="22">
        <v>207</v>
      </c>
      <c r="E108" t="s" s="27">
        <v>26</v>
      </c>
      <c r="F108" t="s" s="27">
        <v>26</v>
      </c>
      <c r="G108" t="s" s="27">
        <v>26</v>
      </c>
      <c r="H108" t="s" s="27">
        <v>26</v>
      </c>
      <c r="I108" s="31"/>
      <c r="J108" s="31"/>
      <c r="K108" t="b" s="25">
        <v>0</v>
      </c>
      <c r="L108" t="b" s="21">
        <v>0</v>
      </c>
      <c r="M108" t="b" s="21">
        <v>0</v>
      </c>
    </row>
    <row r="109" ht="8.35" customHeight="1" hidden="1">
      <c r="A109" s="13">
        <f>$A108+1</f>
        <v>107</v>
      </c>
      <c r="B109" t="s" s="14">
        <v>208</v>
      </c>
      <c r="C109" s="15">
        <v>2012</v>
      </c>
      <c r="D109" t="s" s="16">
        <v>209</v>
      </c>
      <c r="E109" t="s" s="28">
        <v>26</v>
      </c>
      <c r="F109" t="s" s="28">
        <v>26</v>
      </c>
      <c r="G109" t="s" s="28">
        <v>26</v>
      </c>
      <c r="H109" t="s" s="28">
        <v>26</v>
      </c>
      <c r="I109" s="33"/>
      <c r="J109" s="33"/>
      <c r="K109" t="b" s="19">
        <v>0</v>
      </c>
      <c r="L109" t="b" s="15">
        <v>0</v>
      </c>
      <c r="M109" t="b" s="15">
        <v>0</v>
      </c>
    </row>
    <row r="110" ht="8.35" customHeight="1" hidden="1">
      <c r="A110" s="13">
        <f>$A109+1</f>
        <v>108</v>
      </c>
      <c r="B110" t="s" s="20">
        <v>210</v>
      </c>
      <c r="C110" s="21">
        <v>2006</v>
      </c>
      <c r="D110" t="s" s="22">
        <v>211</v>
      </c>
      <c r="E110" t="s" s="27">
        <v>26</v>
      </c>
      <c r="F110" t="s" s="27">
        <v>26</v>
      </c>
      <c r="G110" t="s" s="27">
        <v>26</v>
      </c>
      <c r="H110" t="s" s="27">
        <v>26</v>
      </c>
      <c r="I110" s="31"/>
      <c r="J110" s="31"/>
      <c r="K110" t="b" s="25">
        <v>0</v>
      </c>
      <c r="L110" t="b" s="21">
        <v>0</v>
      </c>
      <c r="M110" t="b" s="21">
        <v>0</v>
      </c>
    </row>
    <row r="111" ht="8.35" customHeight="1" hidden="1">
      <c r="A111" s="13">
        <f>$A110+1</f>
        <v>109</v>
      </c>
      <c r="B111" t="s" s="14">
        <v>212</v>
      </c>
      <c r="C111" s="15">
        <v>2012</v>
      </c>
      <c r="D111" t="s" s="16">
        <v>213</v>
      </c>
      <c r="E111" t="s" s="28">
        <v>26</v>
      </c>
      <c r="F111" t="s" s="28">
        <v>26</v>
      </c>
      <c r="G111" t="s" s="28">
        <v>26</v>
      </c>
      <c r="H111" t="s" s="28">
        <v>26</v>
      </c>
      <c r="I111" s="33"/>
      <c r="J111" s="33"/>
      <c r="K111" t="b" s="19">
        <v>0</v>
      </c>
      <c r="L111" t="b" s="15">
        <v>0</v>
      </c>
      <c r="M111" t="b" s="15">
        <v>0</v>
      </c>
    </row>
    <row r="112" ht="8.35" customHeight="1" hidden="1">
      <c r="A112" s="13">
        <f>$A111+1</f>
        <v>110</v>
      </c>
      <c r="B112" t="s" s="20">
        <v>214</v>
      </c>
      <c r="C112" s="21">
        <v>2004</v>
      </c>
      <c r="D112" t="s" s="22">
        <v>215</v>
      </c>
      <c r="E112" t="s" s="27">
        <v>26</v>
      </c>
      <c r="F112" t="s" s="27">
        <v>26</v>
      </c>
      <c r="G112" t="s" s="27">
        <v>26</v>
      </c>
      <c r="H112" t="s" s="27">
        <v>26</v>
      </c>
      <c r="I112" s="31"/>
      <c r="J112" s="31"/>
      <c r="K112" t="b" s="25">
        <v>0</v>
      </c>
      <c r="L112" t="b" s="21">
        <v>0</v>
      </c>
      <c r="M112" t="b" s="21">
        <v>0</v>
      </c>
    </row>
    <row r="113" ht="8.35" customHeight="1" hidden="1">
      <c r="A113" s="13">
        <f>$A112+1</f>
        <v>111</v>
      </c>
      <c r="B113" t="s" s="14">
        <v>216</v>
      </c>
      <c r="C113" s="15">
        <v>2012</v>
      </c>
      <c r="D113" t="s" s="16">
        <v>217</v>
      </c>
      <c r="E113" t="s" s="28">
        <v>26</v>
      </c>
      <c r="F113" t="s" s="28">
        <v>26</v>
      </c>
      <c r="G113" t="s" s="28">
        <v>26</v>
      </c>
      <c r="H113" t="s" s="28">
        <v>26</v>
      </c>
      <c r="I113" s="33"/>
      <c r="J113" s="33"/>
      <c r="K113" t="b" s="19">
        <v>0</v>
      </c>
      <c r="L113" t="b" s="15">
        <v>0</v>
      </c>
      <c r="M113" t="b" s="15">
        <v>0</v>
      </c>
    </row>
  </sheetData>
  <hyperlinks>
    <hyperlink ref="D9" r:id="rId1" location="" tooltip="" display="https://pubmed.ncbi.nlm.nih.gov/21345099/"/>
    <hyperlink ref="D10" r:id="rId2" location="" tooltip="" display="https://pubmed.ncbi.nlm.nih.gov/21345099/"/>
    <hyperlink ref="D11" r:id="rId3" location="" tooltip="" display="https://pubmed.ncbi.nlm.nih.gov/16630939/"/>
    <hyperlink ref="D12" r:id="rId4" location="" tooltip="" display="https://pubmed.ncbi.nlm.nih.gov/21211648/"/>
    <hyperlink ref="D22" r:id="rId5" location="" tooltip="" display="https://pubmed.ncbi.nlm.nih.gov/17845585/"/>
    <hyperlink ref="D25" r:id="rId6" location="" tooltip="" display="https://pubmed.ncbi.nlm.nih.gov/10051699/"/>
    <hyperlink ref="D28" r:id="rId7" location="" tooltip="" display="https://pubmed.ncbi.nlm.nih.gov/24931137/"/>
    <hyperlink ref="D29" r:id="rId8" location="" tooltip="" display="https://pubmed.ncbi.nlm.nih.gov/31589143/"/>
    <hyperlink ref="D30" r:id="rId9" location="" tooltip="" display="https://pubmed.ncbi.nlm.nih.gov/27503830/"/>
    <hyperlink ref="D31" r:id="rId10" location="" tooltip="" display="https://pubmed.ncbi.nlm.nih.gov/31209334/"/>
    <hyperlink ref="D32" r:id="rId11" location="" tooltip="" display="https://pubmed.ncbi.nlm.nih.gov/21546069/"/>
    <hyperlink ref="D33" r:id="rId12" location="" tooltip="" display="https://pubmed.ncbi.nlm.nih.gov/26575599/"/>
    <hyperlink ref="D34" r:id="rId13" location="" tooltip="" display="https://pubmed.ncbi.nlm.nih.gov/22846753/"/>
    <hyperlink ref="D35" r:id="rId14" location="" tooltip="" display="https://pubmed.ncbi.nlm.nih.gov/21875744/"/>
    <hyperlink ref="D36" r:id="rId15" location="" tooltip="" display="https://pubmed.ncbi.nlm.nih.gov/15007351/"/>
    <hyperlink ref="D37" r:id="rId16" location="" tooltip="" display="https://pubmed.ncbi.nlm.nih.gov/12463312/"/>
    <hyperlink ref="D38" r:id="rId17" location="" tooltip="" display="https://pubmed.ncbi.nlm.nih.gov/15725186/"/>
    <hyperlink ref="D39" r:id="rId18" location="" tooltip="" display="https://pubmed.ncbi.nlm.nih.gov/12680856/"/>
    <hyperlink ref="D40" r:id="rId19" location="" tooltip="" display="https://pubmed.ncbi.nlm.nih.gov/10967955/"/>
    <hyperlink ref="D41" r:id="rId20" location="" tooltip="" display="https://pubmed.ncbi.nlm.nih.gov/14720260/"/>
    <hyperlink ref="D42" r:id="rId21" location="" tooltip="" display="https://pubmed.ncbi.nlm.nih.gov/14713909/"/>
    <hyperlink ref="D43" r:id="rId22" location="" tooltip="" display="https://pubmed.ncbi.nlm.nih.gov/11491158/"/>
    <hyperlink ref="D44" r:id="rId23" location="" tooltip="" display="https://pubmed.ncbi.nlm.nih.gov/10938756/"/>
    <hyperlink ref="D45" r:id="rId24" location="" tooltip="" display="https://pubmed.ncbi.nlm.nih.gov/15147449/"/>
    <hyperlink ref="D46" r:id="rId25" location="" tooltip="" display="https://pubmed.ncbi.nlm.nih.gov/15637549/"/>
    <hyperlink ref="D47" r:id="rId26" location="" tooltip="" display="https://pubmed.ncbi.nlm.nih.gov/15743727/"/>
    <hyperlink ref="D48" r:id="rId27" location="" tooltip="" display="https://pubmed.ncbi.nlm.nih.gov/21575087/"/>
    <hyperlink ref="D49" r:id="rId28" location="" tooltip="" display="https://pubmed.ncbi.nlm.nih.gov/16316875/"/>
    <hyperlink ref="D50" r:id="rId29" location="" tooltip="" display="https://pubmed.ncbi.nlm.nih.gov/16481388/"/>
    <hyperlink ref="D51" r:id="rId30" location="" tooltip="" display="https://pubmed.ncbi.nlm.nih.gov/16961711/"/>
    <hyperlink ref="D52" r:id="rId31" location="" tooltip="" display="https://pubmed.ncbi.nlm.nih.gov/17018582/"/>
    <hyperlink ref="D53" r:id="rId32" location="" tooltip="" display="https://pubmed.ncbi.nlm.nih.gov/18256063/"/>
    <hyperlink ref="D54" r:id="rId33" location="" tooltip="" display="https://pubmed.ncbi.nlm.nih.gov/17301101/"/>
    <hyperlink ref="D55" r:id="rId34" location="" tooltip="" display="https://pubmed.ncbi.nlm.nih.gov/16512802/"/>
    <hyperlink ref="D56" r:id="rId35" location="" tooltip="" display="https://pubmed.ncbi.nlm.nih.gov/18219830/"/>
    <hyperlink ref="D57" r:id="rId36" location="" tooltip="" display="https://pubmed.ncbi.nlm.nih.gov/17932376/"/>
    <hyperlink ref="D58" r:id="rId37" location="" tooltip="" display="https://pubmed.ncbi.nlm.nih.gov/17888060/"/>
    <hyperlink ref="D59" r:id="rId38" location="" tooltip="" display="https://pubmed.ncbi.nlm.nih.gov/21819425/"/>
    <hyperlink ref="D60" r:id="rId39" location="" tooltip="" display="https://pubmed.ncbi.nlm.nih.gov/21659411/"/>
    <hyperlink ref="D61" r:id="rId40" location="" tooltip="" display="https://pubmed.ncbi.nlm.nih.gov/11929489/"/>
    <hyperlink ref="D62" r:id="rId41" location="" tooltip="" display="https://pubmed.ncbi.nlm.nih.gov/20408968/"/>
    <hyperlink ref="D63" r:id="rId42" location="" tooltip="" display="https://pubmed.ncbi.nlm.nih.gov/21752438/"/>
    <hyperlink ref="D64" r:id="rId43" location="" tooltip="" display="https://pubmed.ncbi.nlm.nih.gov/10836319/"/>
    <hyperlink ref="D66" r:id="rId44" location="" tooltip="" display="https://pubmed.ncbi.nlm.nih.gov/11734431/"/>
    <hyperlink ref="D67" r:id="rId45" location="" tooltip="" display="https://pubmed.ncbi.nlm.nih.gov/16950285/"/>
    <hyperlink ref="D68" r:id="rId46" location="" tooltip="" display="https://pubmed.ncbi.nlm.nih.gov/16778265/"/>
    <hyperlink ref="D70" r:id="rId47" location="" tooltip="" display="https://pubmed.ncbi.nlm.nih.gov/1554514/"/>
    <hyperlink ref="D71" r:id="rId48" location="" tooltip="" display="https://pubmed.ncbi.nlm.nih.gov/10442527/"/>
    <hyperlink ref="D72" r:id="rId49" location="" tooltip="" display="https://pubmed.ncbi.nlm.nih.gov/12729293/"/>
    <hyperlink ref="D73" r:id="rId50" location="" tooltip="" display="https://pubmed.ncbi.nlm.nih.gov/10806155/"/>
    <hyperlink ref="D74" r:id="rId51" location="" tooltip="" display="https://pubmed.ncbi.nlm.nih.gov/11359424/"/>
    <hyperlink ref="D75" r:id="rId52" location="" tooltip="" display="https://pubmed.ncbi.nlm.nih.gov/11359424/"/>
    <hyperlink ref="D76" r:id="rId53" location="" tooltip="" display="https://pubmed.ncbi.nlm.nih.gov/12190651/"/>
    <hyperlink ref="D77" r:id="rId54" location="" tooltip="" display="https://pubmed.ncbi.nlm.nih.gov/11991560/"/>
    <hyperlink ref="D78" r:id="rId55" location="" tooltip="" display="https://pubmed.ncbi.nlm.nih.gov/12032526/"/>
    <hyperlink ref="D79" r:id="rId56" location="" tooltip="" display="https://pubmed.ncbi.nlm.nih.gov/12738598/"/>
    <hyperlink ref="D82" r:id="rId57" location="" tooltip="" display="https://pubmed.ncbi.nlm.nih.gov/25237284/"/>
    <hyperlink ref="D83" r:id="rId58" location="" tooltip="" display="https://pubmed.ncbi.nlm.nih.gov/29712724/"/>
    <hyperlink ref="D84" r:id="rId59" location="" tooltip="" display="https://pubmed.ncbi.nlm.nih.gov/24105783/"/>
    <hyperlink ref="D85" r:id="rId60" location="" tooltip="" display="https://pubmed.ncbi.nlm.nih.gov/32997854/"/>
    <hyperlink ref="D86" r:id="rId61" location="" tooltip="" display="https://pubmed.ncbi.nlm.nih.gov/31829464/"/>
    <hyperlink ref="D87" r:id="rId62" location="" tooltip="" display="https://pubmed.ncbi.nlm.nih.gov/2784709/"/>
    <hyperlink ref="D88" r:id="rId63" location="" tooltip="" display="https://pubmed.ncbi.nlm.nih.gov/35900634/"/>
    <hyperlink ref="D89" r:id="rId64" location="" tooltip="" display="https://pubmed.ncbi.nlm.nih.gov/35779667/"/>
    <hyperlink ref="D90" r:id="rId65" location="" tooltip="" display="https://pubmed.ncbi.nlm.nih.gov/37038656/"/>
    <hyperlink ref="D91" r:id="rId66" location="" tooltip="" display="https://pubmed.ncbi.nlm.nih.gov/32747948/"/>
    <hyperlink ref="D92" r:id="rId67" location="" tooltip="" display="https://pubmed.ncbi.nlm.nih.gov/29211564/"/>
    <hyperlink ref="D93" r:id="rId68" location="" tooltip="" display="https://pubmed.ncbi.nlm.nih.gov/36767494/"/>
    <hyperlink ref="D94" r:id="rId69" location="" tooltip="" display="https://pubmed.ncbi.nlm.nih.gov/34522104/"/>
    <hyperlink ref="D95" r:id="rId70" location="" tooltip="" display="https://pubmed.ncbi.nlm.nih.gov/32650021/"/>
    <hyperlink ref="D96" r:id="rId71" location="" tooltip="" display="https://pubmed.ncbi.nlm.nih.gov/34281015/"/>
    <hyperlink ref="D97" r:id="rId72" location="" tooltip="" display="https://pubmed.ncbi.nlm.nih.gov/20497148/"/>
    <hyperlink ref="D98" r:id="rId73" location="" tooltip="" display="https://pubmed.ncbi.nlm.nih.gov/27845237/"/>
    <hyperlink ref="D99" r:id="rId74" location="" tooltip="" display="https://pubmed.ncbi.nlm.nih.gov/31606483/"/>
    <hyperlink ref="D100" r:id="rId75" location="" tooltip="" display="https://pubmed.ncbi.nlm.nih.gov/28689172/"/>
    <hyperlink ref="D101" r:id="rId76" location="" tooltip="" display="https://pubmed.ncbi.nlm.nih.gov/24612913/"/>
    <hyperlink ref="D102" r:id="rId77" location="" tooltip="" display="https://pubmed.ncbi.nlm.nih.gov/32649729/"/>
    <hyperlink ref="D103" r:id="rId78" location="" tooltip="" display="https://pubmed.ncbi.nlm.nih.gov/29630929/"/>
    <hyperlink ref="D104" r:id="rId79" location="" tooltip="" display="https://pubmed.ncbi.nlm.nih.gov/8664621/"/>
    <hyperlink ref="D105" r:id="rId80" location="" tooltip="" display="https://pubmed.ncbi.nlm.nih.gov/23621318/"/>
    <hyperlink ref="D106" r:id="rId81" location="" tooltip="" display="https://pubmed.ncbi.nlm.nih.gov/26119336/"/>
    <hyperlink ref="D107" r:id="rId82" location="" tooltip="" display="https://pubmed.ncbi.nlm.nih.gov/22513133/"/>
    <hyperlink ref="D108" r:id="rId83" location="" tooltip="" display="https://pubmed.ncbi.nlm.nih.gov/23121051/"/>
    <hyperlink ref="D109" r:id="rId84" location="" tooltip="" display="https://pubmed.ncbi.nlm.nih.gov/22748700/"/>
    <hyperlink ref="D110" r:id="rId85" location="" tooltip="" display="https://pubmed.ncbi.nlm.nih.gov/16867054/"/>
    <hyperlink ref="D111" r:id="rId86" location="" tooltip="" display="https://pubmed.ncbi.nlm.nih.gov/22039097/"/>
    <hyperlink ref="D112" r:id="rId87" location="" tooltip="" display="https://pubmed.ncbi.nlm.nih.gov/15376208/"/>
    <hyperlink ref="D113" r:id="rId88" location="" tooltip="" display="https://pubmed.ncbi.nlm.nih.gov/21632519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20.8516" style="35" customWidth="1"/>
    <col min="2" max="2" width="20.2656" style="35" customWidth="1"/>
    <col min="3" max="3" width="9.78906" style="35" customWidth="1"/>
    <col min="4" max="4" width="9.79688" style="35" customWidth="1"/>
    <col min="5" max="5" width="10.7266" style="35" customWidth="1"/>
    <col min="6" max="6" width="10.9062" style="35" customWidth="1"/>
    <col min="7" max="8" hidden="1" width="16.3333" style="35" customWidth="1"/>
    <col min="9" max="16384" width="16.3516" style="35" customWidth="1"/>
  </cols>
  <sheetData>
    <row r="1" ht="20.3" customHeight="1">
      <c r="A1" t="s" s="3">
        <v>218</v>
      </c>
      <c r="B1" t="s" s="3">
        <v>219</v>
      </c>
      <c r="C1" t="s" s="3">
        <v>220</v>
      </c>
      <c r="D1" t="s" s="3">
        <v>221</v>
      </c>
      <c r="E1" t="s" s="3">
        <v>222</v>
      </c>
      <c r="F1" t="s" s="3">
        <v>223</v>
      </c>
      <c r="G1" t="s" s="4">
        <v>224</v>
      </c>
      <c r="H1" t="s" s="4">
        <v>225</v>
      </c>
    </row>
    <row r="2" ht="20.3" customHeight="1">
      <c r="A2" t="s" s="9">
        <v>226</v>
      </c>
      <c r="B2" t="s" s="9">
        <v>227</v>
      </c>
      <c r="C2" s="8">
        <v>39</v>
      </c>
      <c r="D2" s="8">
        <v>307</v>
      </c>
      <c r="E2" s="8">
        <v>386</v>
      </c>
      <c r="F2" s="8">
        <v>1313</v>
      </c>
      <c r="G2" s="10"/>
      <c r="H2" s="10"/>
    </row>
    <row r="3" ht="20.3" customHeight="1">
      <c r="A3" t="s" s="16">
        <v>226</v>
      </c>
      <c r="B3" t="s" s="16">
        <v>228</v>
      </c>
      <c r="C3" s="15">
        <v>22</v>
      </c>
      <c r="D3" s="15">
        <v>307</v>
      </c>
      <c r="E3" s="15">
        <v>175</v>
      </c>
      <c r="F3" s="15">
        <v>1313</v>
      </c>
      <c r="G3" t="s" s="36">
        <v>229</v>
      </c>
      <c r="H3" t="s" s="36">
        <v>230</v>
      </c>
    </row>
    <row r="4" ht="20.3" customHeight="1">
      <c r="A4" t="s" s="22">
        <v>231</v>
      </c>
      <c r="B4" t="s" s="22">
        <v>232</v>
      </c>
      <c r="C4" s="21">
        <v>418</v>
      </c>
      <c r="D4" s="21">
        <v>1172</v>
      </c>
      <c r="E4" s="21">
        <v>3897</v>
      </c>
      <c r="F4" s="21">
        <v>8466</v>
      </c>
      <c r="G4" s="27"/>
      <c r="H4" s="23"/>
    </row>
    <row r="5" ht="20.3" customHeight="1">
      <c r="A5" t="s" s="16">
        <v>231</v>
      </c>
      <c r="B5" t="s" s="16">
        <v>228</v>
      </c>
      <c r="C5" s="15">
        <v>21</v>
      </c>
      <c r="D5" s="15">
        <v>1172</v>
      </c>
      <c r="E5" s="15">
        <v>411</v>
      </c>
      <c r="F5" s="15">
        <v>8466</v>
      </c>
      <c r="G5" t="s" s="36">
        <v>233</v>
      </c>
      <c r="H5" t="s" s="36">
        <v>233</v>
      </c>
    </row>
    <row r="6" ht="20.3" customHeight="1">
      <c r="A6" t="s" s="22">
        <v>234</v>
      </c>
      <c r="B6" t="s" s="22">
        <v>235</v>
      </c>
      <c r="C6" s="21">
        <v>52</v>
      </c>
      <c r="D6" s="21">
        <v>136</v>
      </c>
      <c r="E6" s="21">
        <v>210</v>
      </c>
      <c r="F6" s="21">
        <v>571</v>
      </c>
      <c r="G6" s="27"/>
      <c r="H6" s="37"/>
    </row>
    <row r="7" ht="20.3" customHeight="1">
      <c r="A7" t="s" s="16">
        <v>234</v>
      </c>
      <c r="B7" t="s" s="16">
        <v>228</v>
      </c>
      <c r="C7" s="15">
        <v>5</v>
      </c>
      <c r="D7" s="15">
        <v>136</v>
      </c>
      <c r="E7" s="15">
        <v>52</v>
      </c>
      <c r="F7" s="15">
        <v>571</v>
      </c>
      <c r="G7" t="s" s="36">
        <v>236</v>
      </c>
      <c r="H7" t="s" s="36">
        <v>236</v>
      </c>
    </row>
    <row r="8" ht="20.3" customHeight="1">
      <c r="A8" t="s" s="22">
        <v>237</v>
      </c>
      <c r="B8" t="s" s="22">
        <v>238</v>
      </c>
      <c r="C8" s="38">
        <f>0.61*142</f>
        <v>86.62</v>
      </c>
      <c r="D8" s="38">
        <v>142</v>
      </c>
      <c r="E8" s="38">
        <f>0.508*341</f>
        <v>173.228</v>
      </c>
      <c r="F8" s="21">
        <v>341</v>
      </c>
      <c r="G8" s="27"/>
      <c r="H8" s="39"/>
    </row>
    <row r="9" ht="20.3" customHeight="1">
      <c r="A9" t="s" s="16">
        <v>237</v>
      </c>
      <c r="B9" t="s" s="16">
        <v>239</v>
      </c>
      <c r="C9" s="40">
        <f>0.362*142</f>
        <v>51.404</v>
      </c>
      <c r="D9" s="40">
        <v>142</v>
      </c>
      <c r="E9" s="40">
        <f>0.297*341</f>
        <v>101.277</v>
      </c>
      <c r="F9" s="15">
        <v>341</v>
      </c>
      <c r="G9" t="s" s="36">
        <v>240</v>
      </c>
      <c r="H9" t="s" s="36">
        <v>241</v>
      </c>
    </row>
    <row r="10" ht="20.3" customHeight="1">
      <c r="A10" t="s" s="22">
        <v>242</v>
      </c>
      <c r="B10" t="s" s="22">
        <v>238</v>
      </c>
      <c r="C10" s="38">
        <f>0.544*157</f>
        <v>85.408</v>
      </c>
      <c r="D10" s="38">
        <v>157</v>
      </c>
      <c r="E10" s="38">
        <f>0.597*860</f>
        <v>513.42</v>
      </c>
      <c r="F10" s="21">
        <v>860</v>
      </c>
      <c r="G10" s="27"/>
      <c r="H10" s="39"/>
    </row>
    <row r="11" ht="20.3" customHeight="1">
      <c r="A11" t="s" s="16">
        <v>242</v>
      </c>
      <c r="B11" t="s" s="16">
        <v>239</v>
      </c>
      <c r="C11" s="40">
        <f>0.272*157</f>
        <v>42.704</v>
      </c>
      <c r="D11" s="40">
        <v>157</v>
      </c>
      <c r="E11" s="40">
        <f>0.367*860</f>
        <v>315.62</v>
      </c>
      <c r="F11" s="15">
        <v>860</v>
      </c>
      <c r="G11" t="s" s="36">
        <v>243</v>
      </c>
      <c r="H11" t="s" s="36">
        <v>244</v>
      </c>
    </row>
    <row r="12" ht="20.3" customHeight="1">
      <c r="A12" t="s" s="22">
        <v>245</v>
      </c>
      <c r="B12" t="s" s="22">
        <v>246</v>
      </c>
      <c r="C12" s="21">
        <v>72</v>
      </c>
      <c r="D12" s="21">
        <v>95</v>
      </c>
      <c r="E12" s="21">
        <v>125</v>
      </c>
      <c r="F12" s="21">
        <v>198</v>
      </c>
      <c r="G12" s="27"/>
      <c r="H12" s="23"/>
    </row>
    <row r="13" ht="20.3" customHeight="1">
      <c r="A13" t="s" s="16">
        <v>245</v>
      </c>
      <c r="B13" t="s" s="16">
        <v>228</v>
      </c>
      <c r="C13" s="15">
        <v>24</v>
      </c>
      <c r="D13" s="15">
        <v>95</v>
      </c>
      <c r="E13" s="15">
        <v>32</v>
      </c>
      <c r="F13" s="15">
        <v>198</v>
      </c>
      <c r="G13" t="s" s="36">
        <v>247</v>
      </c>
      <c r="H13" t="s" s="36">
        <v>248</v>
      </c>
    </row>
    <row r="14" ht="20.3" customHeight="1">
      <c r="A14" t="s" s="22">
        <v>249</v>
      </c>
      <c r="B14" t="s" s="22">
        <v>250</v>
      </c>
      <c r="C14" s="41">
        <f>138+157</f>
        <v>295</v>
      </c>
      <c r="D14" s="21">
        <v>924</v>
      </c>
      <c r="E14" s="21">
        <v>2475</v>
      </c>
      <c r="F14" s="21">
        <v>6998</v>
      </c>
      <c r="G14" s="27"/>
      <c r="H14" s="27"/>
    </row>
    <row r="15" ht="20.3" customHeight="1">
      <c r="A15" t="s" s="16">
        <v>249</v>
      </c>
      <c r="B15" t="s" s="16">
        <v>228</v>
      </c>
      <c r="C15" s="15">
        <v>102</v>
      </c>
      <c r="D15" s="15">
        <v>924</v>
      </c>
      <c r="E15" s="15">
        <v>980</v>
      </c>
      <c r="F15" s="15">
        <v>6998</v>
      </c>
      <c r="G15" t="s" s="36">
        <v>251</v>
      </c>
      <c r="H15" t="s" s="36">
        <v>252</v>
      </c>
    </row>
    <row r="16" ht="20.3" customHeight="1">
      <c r="A16" t="s" s="22">
        <v>253</v>
      </c>
      <c r="B16" t="s" s="22">
        <v>232</v>
      </c>
      <c r="C16" s="21">
        <v>338</v>
      </c>
      <c r="D16" s="21">
        <v>675</v>
      </c>
      <c r="E16" s="21">
        <v>82</v>
      </c>
      <c r="F16" s="21">
        <v>130</v>
      </c>
      <c r="G16" s="27"/>
      <c r="H16" s="27"/>
    </row>
    <row r="17" ht="20.3" customHeight="1">
      <c r="A17" t="s" s="16">
        <v>253</v>
      </c>
      <c r="B17" t="s" s="16">
        <v>254</v>
      </c>
      <c r="C17" s="15">
        <v>122</v>
      </c>
      <c r="D17" s="15">
        <v>675</v>
      </c>
      <c r="E17" s="15">
        <v>36</v>
      </c>
      <c r="F17" s="15">
        <v>130</v>
      </c>
      <c r="G17" t="s" s="36">
        <v>255</v>
      </c>
      <c r="H17" t="s" s="36">
        <v>255</v>
      </c>
    </row>
    <row r="18" ht="20.3" customHeight="1">
      <c r="A18" t="s" s="22">
        <v>256</v>
      </c>
      <c r="B18" t="s" s="22">
        <v>257</v>
      </c>
      <c r="C18" s="21">
        <v>253</v>
      </c>
      <c r="D18" s="21">
        <v>510</v>
      </c>
      <c r="E18" s="21">
        <v>2277</v>
      </c>
      <c r="F18" s="21">
        <v>3806</v>
      </c>
      <c r="G18" s="27"/>
      <c r="H18" s="27"/>
    </row>
    <row r="19" ht="20.3" customHeight="1">
      <c r="A19" t="s" s="16">
        <v>256</v>
      </c>
      <c r="B19" t="s" s="16">
        <v>228</v>
      </c>
      <c r="C19" s="15">
        <v>24</v>
      </c>
      <c r="D19" s="15">
        <v>510</v>
      </c>
      <c r="E19" s="15">
        <v>365</v>
      </c>
      <c r="F19" s="15">
        <v>3806</v>
      </c>
      <c r="G19" t="s" s="36">
        <v>258</v>
      </c>
      <c r="H19" t="s" s="36">
        <v>258</v>
      </c>
    </row>
    <row r="20" ht="20.3" customHeight="1">
      <c r="A20" t="s" s="22">
        <v>259</v>
      </c>
      <c r="B20" t="s" s="22">
        <v>260</v>
      </c>
      <c r="C20" s="21">
        <f>ROUND(0.0581*1461,0)</f>
        <v>85</v>
      </c>
      <c r="D20" s="21">
        <v>1461</v>
      </c>
      <c r="E20" s="21">
        <f>ROUND(0.0581*10954,0)</f>
        <v>636</v>
      </c>
      <c r="F20" s="21">
        <v>10954</v>
      </c>
      <c r="G20" s="27"/>
      <c r="H20" s="27"/>
    </row>
    <row r="21" ht="20.3" customHeight="1">
      <c r="A21" t="s" s="16">
        <v>259</v>
      </c>
      <c r="B21" t="s" s="16">
        <v>261</v>
      </c>
      <c r="C21" s="15">
        <f>ROUND(0.1203*1461,0)</f>
        <v>176</v>
      </c>
      <c r="D21" s="15">
        <v>1461</v>
      </c>
      <c r="E21" s="15">
        <f>ROUND(0.1144*10954,0)</f>
        <v>1253</v>
      </c>
      <c r="F21" s="15">
        <v>10954</v>
      </c>
      <c r="G21" t="s" s="36">
        <v>262</v>
      </c>
      <c r="H21" t="s" s="36">
        <v>263</v>
      </c>
    </row>
    <row r="22" ht="20.3" customHeight="1">
      <c r="A22" t="s" s="22">
        <v>264</v>
      </c>
      <c r="B22" t="s" s="22">
        <v>227</v>
      </c>
      <c r="C22" s="38">
        <f>0.191*4288</f>
        <v>819.008</v>
      </c>
      <c r="D22" s="38">
        <v>4288</v>
      </c>
      <c r="E22" s="38">
        <f>0.218*1328</f>
        <v>289.504</v>
      </c>
      <c r="F22" s="21">
        <v>1328</v>
      </c>
      <c r="G22" s="27"/>
      <c r="H22" s="27"/>
    </row>
    <row r="23" ht="20.3" customHeight="1">
      <c r="A23" t="s" s="16">
        <v>264</v>
      </c>
      <c r="B23" t="s" s="16">
        <v>228</v>
      </c>
      <c r="C23" s="40">
        <f>0.32*4288</f>
        <v>1372.16</v>
      </c>
      <c r="D23" s="40">
        <v>4288</v>
      </c>
      <c r="E23" s="40">
        <f>0.358*1328</f>
        <v>475.424</v>
      </c>
      <c r="F23" s="15">
        <v>1328</v>
      </c>
      <c r="G23" t="s" s="36">
        <v>265</v>
      </c>
      <c r="H23" t="s" s="36">
        <v>266</v>
      </c>
    </row>
    <row r="24" ht="20.3" customHeight="1">
      <c r="A24" t="s" s="22">
        <v>267</v>
      </c>
      <c r="B24" t="s" s="22">
        <v>268</v>
      </c>
      <c r="C24" s="21">
        <f>33+14</f>
        <v>47</v>
      </c>
      <c r="D24" s="21">
        <v>189</v>
      </c>
      <c r="E24" s="21">
        <f>118+66</f>
        <v>184</v>
      </c>
      <c r="F24" s="21">
        <v>814</v>
      </c>
      <c r="G24" s="27"/>
      <c r="H24" s="27"/>
    </row>
    <row r="25" ht="20.3" customHeight="1">
      <c r="A25" t="s" s="16">
        <v>267</v>
      </c>
      <c r="B25" t="s" s="16">
        <v>269</v>
      </c>
      <c r="C25" s="15">
        <v>23</v>
      </c>
      <c r="D25" s="15">
        <v>189</v>
      </c>
      <c r="E25" s="15">
        <v>76</v>
      </c>
      <c r="F25" s="15">
        <v>814</v>
      </c>
      <c r="G25" t="s" s="36">
        <v>270</v>
      </c>
      <c r="H25" t="s" s="36">
        <v>271</v>
      </c>
    </row>
  </sheetData>
  <hyperlinks>
    <hyperlink ref="A2" r:id="rId1" location="" tooltip="" display="Braun-Fahrländer 1999"/>
    <hyperlink ref="A3" r:id="rId2" location="" tooltip="" display="Braun-Fahrländer 1999"/>
    <hyperlink ref="A4" r:id="rId3" location="" tooltip="" display="Ehrenstein 2000"/>
    <hyperlink ref="A5" r:id="rId4" location="" tooltip="" display="Ehrenstein 2000"/>
    <hyperlink ref="A12" r:id="rId5" location="" tooltip="" display="Wickens 2002"/>
    <hyperlink ref="A13" r:id="rId6" location="" tooltip="" display="Wickens 2002"/>
    <hyperlink ref="A18" r:id="rId7" location="" tooltip="" display="Perkin 2006"/>
    <hyperlink ref="A19" r:id="rId8" location="" tooltip="" display="Perkin 2006"/>
    <hyperlink ref="A20" r:id="rId9" location="" tooltip="" display="Midodzi 2007"/>
    <hyperlink ref="A21" r:id="rId10" location="" tooltip="" display="Midodzi 2007"/>
    <hyperlink ref="A24" r:id="rId11" location="" tooltip="" display="Bedolla-Barajas 2017"/>
    <hyperlink ref="A25" r:id="rId12" location="" tooltip="" display="Bedolla-Barajas 2017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4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21.9062" style="42" customWidth="1"/>
    <col min="2" max="2" width="23.8594" style="42" customWidth="1"/>
    <col min="3" max="3" width="16.9609" style="42" customWidth="1"/>
    <col min="4" max="4" width="11.4062" style="42" customWidth="1"/>
    <col min="5" max="5" width="16.3516" style="42" customWidth="1"/>
    <col min="6" max="6" width="28.9062" style="42" customWidth="1"/>
    <col min="7" max="7" width="43.7578" style="42" customWidth="1"/>
    <col min="8" max="16384" width="16.3516" style="42" customWidth="1"/>
  </cols>
  <sheetData>
    <row r="1" ht="20.25" customHeight="1">
      <c r="A1" t="s" s="43">
        <v>218</v>
      </c>
      <c r="B1" t="s" s="43">
        <v>272</v>
      </c>
      <c r="C1" t="s" s="43">
        <v>273</v>
      </c>
      <c r="D1" t="s" s="44">
        <v>274</v>
      </c>
      <c r="E1" t="s" s="44">
        <v>275</v>
      </c>
      <c r="F1" t="s" s="44">
        <v>276</v>
      </c>
      <c r="G1" t="s" s="44">
        <v>277</v>
      </c>
    </row>
    <row r="2" ht="44.25" customHeight="1">
      <c r="A2" t="s" s="45">
        <v>278</v>
      </c>
      <c r="B2" t="s" s="45">
        <v>279</v>
      </c>
      <c r="C2" t="s" s="45">
        <v>280</v>
      </c>
      <c r="D2" s="46"/>
      <c r="E2" t="s" s="45">
        <v>281</v>
      </c>
      <c r="F2" t="s" s="45">
        <v>282</v>
      </c>
      <c r="G2" t="s" s="45">
        <v>283</v>
      </c>
    </row>
    <row r="3" ht="44.05" customHeight="1">
      <c r="A3" t="s" s="47">
        <v>284</v>
      </c>
      <c r="B3" t="s" s="47">
        <v>285</v>
      </c>
      <c r="C3" t="s" s="47">
        <v>286</v>
      </c>
      <c r="D3" s="48"/>
      <c r="E3" t="s" s="47">
        <v>281</v>
      </c>
      <c r="F3" t="s" s="47">
        <v>287</v>
      </c>
      <c r="G3" t="s" s="47">
        <v>288</v>
      </c>
    </row>
    <row r="4" ht="44.05" customHeight="1">
      <c r="A4" t="s" s="49">
        <v>289</v>
      </c>
      <c r="B4" t="s" s="49">
        <v>290</v>
      </c>
      <c r="C4" t="s" s="49">
        <v>291</v>
      </c>
      <c r="D4" s="39"/>
      <c r="E4" t="s" s="49">
        <v>292</v>
      </c>
      <c r="F4" t="s" s="49">
        <v>293</v>
      </c>
      <c r="G4" t="s" s="49">
        <v>294</v>
      </c>
    </row>
    <row r="5" ht="44.05" customHeight="1">
      <c r="A5" t="s" s="47">
        <v>295</v>
      </c>
      <c r="B5" t="s" s="47">
        <v>296</v>
      </c>
      <c r="C5" t="s" s="47">
        <v>297</v>
      </c>
      <c r="D5" s="48"/>
      <c r="E5" t="s" s="47">
        <v>292</v>
      </c>
      <c r="F5" t="s" s="47">
        <v>298</v>
      </c>
      <c r="G5" t="s" s="47">
        <v>299</v>
      </c>
    </row>
    <row r="6" ht="44.05" customHeight="1">
      <c r="A6" t="s" s="49">
        <v>300</v>
      </c>
      <c r="B6" t="s" s="49">
        <v>301</v>
      </c>
      <c r="C6" t="s" s="49">
        <v>302</v>
      </c>
      <c r="D6" s="39"/>
      <c r="E6" t="s" s="49">
        <v>292</v>
      </c>
      <c r="F6" t="s" s="49">
        <v>303</v>
      </c>
      <c r="G6" t="s" s="49">
        <v>304</v>
      </c>
    </row>
    <row r="7" ht="44.05" customHeight="1">
      <c r="A7" t="s" s="47">
        <v>305</v>
      </c>
      <c r="B7" t="s" s="47">
        <v>306</v>
      </c>
      <c r="C7" t="s" s="47">
        <v>307</v>
      </c>
      <c r="D7" s="48"/>
      <c r="E7" t="s" s="47">
        <v>292</v>
      </c>
      <c r="F7" t="s" s="47">
        <v>308</v>
      </c>
      <c r="G7" t="s" s="47">
        <v>309</v>
      </c>
    </row>
    <row r="8" ht="56.05" customHeight="1">
      <c r="A8" t="s" s="49">
        <v>310</v>
      </c>
      <c r="B8" t="s" s="49">
        <v>311</v>
      </c>
      <c r="C8" t="s" s="49">
        <v>312</v>
      </c>
      <c r="D8" s="39"/>
      <c r="E8" t="s" s="49">
        <v>313</v>
      </c>
      <c r="F8" t="s" s="49">
        <v>314</v>
      </c>
      <c r="G8" t="s" s="49">
        <v>315</v>
      </c>
    </row>
    <row r="9" ht="44.05" customHeight="1">
      <c r="A9" t="s" s="47">
        <v>316</v>
      </c>
      <c r="B9" t="s" s="47">
        <v>317</v>
      </c>
      <c r="C9" t="s" s="47">
        <v>318</v>
      </c>
      <c r="D9" s="48"/>
      <c r="E9" t="s" s="47">
        <v>313</v>
      </c>
      <c r="F9" t="s" s="47">
        <v>319</v>
      </c>
      <c r="G9" t="s" s="47">
        <v>320</v>
      </c>
    </row>
    <row r="10" ht="8.35" customHeight="1" hidden="1">
      <c r="A10" t="s" s="49">
        <v>321</v>
      </c>
      <c r="B10" t="s" s="49">
        <v>322</v>
      </c>
      <c r="C10" s="39"/>
      <c r="D10" t="s" s="49">
        <v>323</v>
      </c>
      <c r="E10" s="39"/>
      <c r="F10" s="39"/>
      <c r="G10" s="39"/>
    </row>
    <row r="11" ht="8.35" customHeight="1" hidden="1">
      <c r="A11" t="s" s="47">
        <v>324</v>
      </c>
      <c r="B11" t="s" s="47">
        <v>325</v>
      </c>
      <c r="C11" s="48"/>
      <c r="D11" t="s" s="47">
        <v>323</v>
      </c>
      <c r="E11" s="48"/>
      <c r="F11" s="48"/>
      <c r="G11" s="48"/>
    </row>
    <row r="12" ht="8.35" customHeight="1" hidden="1">
      <c r="A12" t="s" s="49">
        <v>326</v>
      </c>
      <c r="B12" t="s" s="49">
        <v>327</v>
      </c>
      <c r="C12" s="39"/>
      <c r="D12" t="s" s="49">
        <v>328</v>
      </c>
      <c r="E12" s="39"/>
      <c r="F12" s="39"/>
      <c r="G12" s="39"/>
    </row>
    <row r="13" ht="8.35" customHeight="1" hidden="1">
      <c r="A13" t="s" s="47">
        <v>329</v>
      </c>
      <c r="B13" t="s" s="47">
        <v>330</v>
      </c>
      <c r="C13" s="48"/>
      <c r="D13" t="s" s="47">
        <v>328</v>
      </c>
      <c r="E13" s="48"/>
      <c r="F13" s="48"/>
      <c r="G13" s="48"/>
    </row>
    <row r="14" ht="8.35" customHeight="1" hidden="1">
      <c r="A14" t="s" s="49">
        <v>331</v>
      </c>
      <c r="B14" t="s" s="49">
        <v>332</v>
      </c>
      <c r="C14" s="39"/>
      <c r="D14" t="s" s="49">
        <v>333</v>
      </c>
      <c r="E14" s="39"/>
      <c r="F14" s="39"/>
      <c r="G14" s="39"/>
    </row>
    <row r="15" ht="8.35" customHeight="1" hidden="1">
      <c r="A15" t="s" s="47">
        <v>334</v>
      </c>
      <c r="B15" t="s" s="47">
        <v>335</v>
      </c>
      <c r="C15" s="48"/>
      <c r="D15" t="s" s="47">
        <v>336</v>
      </c>
      <c r="E15" s="48"/>
      <c r="F15" s="48"/>
      <c r="G15" s="48"/>
    </row>
    <row r="16" ht="8.35" customHeight="1" hidden="1">
      <c r="A16" t="s" s="49">
        <v>337</v>
      </c>
      <c r="B16" t="s" s="49">
        <v>338</v>
      </c>
      <c r="C16" s="39"/>
      <c r="D16" t="s" s="49">
        <v>339</v>
      </c>
      <c r="E16" s="39"/>
      <c r="F16" t="s" s="49">
        <v>340</v>
      </c>
      <c r="G16" s="39"/>
    </row>
    <row r="17" ht="8.35" customHeight="1" hidden="1">
      <c r="A17" t="s" s="47">
        <v>341</v>
      </c>
      <c r="B17" t="s" s="47">
        <v>342</v>
      </c>
      <c r="C17" s="48"/>
      <c r="D17" t="s" s="47">
        <v>336</v>
      </c>
      <c r="E17" s="48"/>
      <c r="F17" s="48"/>
      <c r="G17" s="48"/>
    </row>
    <row r="18" ht="8.35" customHeight="1" hidden="1">
      <c r="A18" t="s" s="49">
        <v>343</v>
      </c>
      <c r="B18" t="s" s="49">
        <v>344</v>
      </c>
      <c r="C18" s="39"/>
      <c r="D18" t="s" s="49">
        <v>345</v>
      </c>
      <c r="E18" s="39"/>
      <c r="F18" s="39"/>
      <c r="G18" s="39"/>
    </row>
    <row r="19" ht="8.35" customHeight="1" hidden="1">
      <c r="A19" t="s" s="47">
        <v>346</v>
      </c>
      <c r="B19" t="s" s="47">
        <v>347</v>
      </c>
      <c r="C19" s="48"/>
      <c r="D19" t="s" s="47">
        <v>323</v>
      </c>
      <c r="E19" s="48"/>
      <c r="F19" s="48"/>
      <c r="G19" s="48"/>
    </row>
    <row r="20" ht="8.35" customHeight="1" hidden="1">
      <c r="A20" t="s" s="49">
        <v>348</v>
      </c>
      <c r="B20" t="s" s="49">
        <v>349</v>
      </c>
      <c r="C20" s="39"/>
      <c r="D20" t="s" s="49">
        <v>333</v>
      </c>
      <c r="E20" s="39"/>
      <c r="F20" s="39"/>
      <c r="G20" s="39"/>
    </row>
    <row r="21" ht="8.35" customHeight="1" hidden="1">
      <c r="A21" t="s" s="47">
        <v>350</v>
      </c>
      <c r="B21" t="s" s="47">
        <v>351</v>
      </c>
      <c r="C21" s="48"/>
      <c r="D21" t="s" s="47">
        <v>352</v>
      </c>
      <c r="E21" s="48"/>
      <c r="F21" s="48"/>
      <c r="G21" s="48"/>
    </row>
    <row r="22" ht="8.35" customHeight="1" hidden="1">
      <c r="A22" t="s" s="49">
        <v>353</v>
      </c>
      <c r="B22" t="s" s="49">
        <v>354</v>
      </c>
      <c r="C22" s="39"/>
      <c r="D22" t="s" s="49">
        <v>328</v>
      </c>
      <c r="E22" s="39"/>
      <c r="F22" s="39"/>
      <c r="G22" s="39"/>
    </row>
    <row r="23" ht="8.35" customHeight="1" hidden="1">
      <c r="A23" t="s" s="47">
        <v>355</v>
      </c>
      <c r="B23" t="s" s="47">
        <v>356</v>
      </c>
      <c r="C23" s="48"/>
      <c r="D23" t="s" s="47">
        <v>328</v>
      </c>
      <c r="E23" s="48"/>
      <c r="F23" s="48"/>
      <c r="G23" s="48"/>
    </row>
    <row r="24" ht="8.35" customHeight="1" hidden="1">
      <c r="A24" t="s" s="49">
        <v>357</v>
      </c>
      <c r="B24" t="s" s="49">
        <v>358</v>
      </c>
      <c r="C24" s="39"/>
      <c r="D24" t="s" s="49">
        <v>359</v>
      </c>
      <c r="E24" s="39"/>
      <c r="F24" s="39"/>
      <c r="G24" s="39"/>
    </row>
    <row r="25" ht="8.35" customHeight="1" hidden="1">
      <c r="A25" t="s" s="47">
        <v>360</v>
      </c>
      <c r="B25" t="s" s="47">
        <v>361</v>
      </c>
      <c r="C25" s="48"/>
      <c r="D25" t="s" s="47">
        <v>323</v>
      </c>
      <c r="E25" s="48"/>
      <c r="F25" s="48"/>
      <c r="G25" s="48"/>
    </row>
    <row r="26" ht="8.35" customHeight="1" hidden="1">
      <c r="A26" t="s" s="49">
        <v>362</v>
      </c>
      <c r="B26" t="s" s="49">
        <v>363</v>
      </c>
      <c r="C26" s="39"/>
      <c r="D26" t="s" s="49">
        <v>364</v>
      </c>
      <c r="E26" s="39"/>
      <c r="F26" s="39"/>
      <c r="G26" s="39"/>
    </row>
    <row r="27" ht="8.35" customHeight="1" hidden="1">
      <c r="A27" t="s" s="47">
        <v>365</v>
      </c>
      <c r="B27" t="s" s="47">
        <v>366</v>
      </c>
      <c r="C27" s="48"/>
      <c r="D27" t="s" s="47">
        <v>328</v>
      </c>
      <c r="E27" s="48"/>
      <c r="F27" s="48"/>
      <c r="G27" s="48"/>
    </row>
    <row r="28" ht="8.35" customHeight="1" hidden="1">
      <c r="A28" t="s" s="49">
        <v>367</v>
      </c>
      <c r="B28" t="s" s="49">
        <v>368</v>
      </c>
      <c r="C28" s="39"/>
      <c r="D28" t="s" s="49">
        <v>328</v>
      </c>
      <c r="E28" s="39"/>
      <c r="F28" s="39"/>
      <c r="G28" s="39"/>
    </row>
    <row r="29" ht="8.35" customHeight="1" hidden="1">
      <c r="A29" t="s" s="47">
        <v>369</v>
      </c>
      <c r="B29" t="s" s="47">
        <v>370</v>
      </c>
      <c r="C29" s="48"/>
      <c r="D29" t="s" s="47">
        <v>328</v>
      </c>
      <c r="E29" s="48"/>
      <c r="F29" s="48"/>
      <c r="G29" s="48"/>
    </row>
    <row r="30" ht="8.35" customHeight="1" hidden="1">
      <c r="A30" t="s" s="49">
        <v>371</v>
      </c>
      <c r="B30" t="s" s="49">
        <v>372</v>
      </c>
      <c r="C30" s="39"/>
      <c r="D30" t="s" s="49">
        <v>373</v>
      </c>
      <c r="E30" s="39"/>
      <c r="F30" s="39"/>
      <c r="G30" s="39"/>
    </row>
    <row r="31" ht="8.35" customHeight="1" hidden="1">
      <c r="A31" t="s" s="47">
        <v>374</v>
      </c>
      <c r="B31" t="s" s="47">
        <v>375</v>
      </c>
      <c r="C31" s="48"/>
      <c r="D31" t="s" s="47">
        <v>328</v>
      </c>
      <c r="E31" s="48"/>
      <c r="F31" s="48"/>
      <c r="G31" s="48"/>
    </row>
    <row r="32" ht="8.35" customHeight="1" hidden="1">
      <c r="A32" t="s" s="49">
        <v>376</v>
      </c>
      <c r="B32" t="s" s="49">
        <v>377</v>
      </c>
      <c r="C32" s="39"/>
      <c r="D32" t="s" s="49">
        <v>364</v>
      </c>
      <c r="E32" s="39"/>
      <c r="F32" t="s" s="49">
        <v>378</v>
      </c>
      <c r="G32" s="39"/>
    </row>
    <row r="33" ht="8.35" customHeight="1" hidden="1">
      <c r="A33" t="s" s="47">
        <v>379</v>
      </c>
      <c r="B33" t="s" s="47">
        <v>380</v>
      </c>
      <c r="C33" s="48"/>
      <c r="D33" t="s" s="47">
        <v>381</v>
      </c>
      <c r="E33" s="48"/>
      <c r="F33" s="48"/>
      <c r="G33" s="48"/>
    </row>
    <row r="34" ht="8.35" customHeight="1" hidden="1">
      <c r="A34" t="s" s="49">
        <v>382</v>
      </c>
      <c r="B34" t="s" s="49">
        <v>383</v>
      </c>
      <c r="C34" s="39"/>
      <c r="D34" t="s" s="49">
        <v>328</v>
      </c>
      <c r="E34" s="39"/>
      <c r="F34" s="39"/>
      <c r="G34" s="39"/>
    </row>
  </sheetData>
  <hyperlinks>
    <hyperlink ref="B2" r:id="rId1" location="" tooltip="" display="https://pubmed.ncbi.nlm.nih.gov/16360568/"/>
    <hyperlink ref="C2" r:id="rId2" location="" tooltip="" display="bookends://sonnysoftware.com/ref/main/10573"/>
    <hyperlink ref="B3" r:id="rId3" location="" tooltip="" display="https://pubmed.ncbi.nlm.nih.gov/22069061/"/>
    <hyperlink ref="C3" r:id="rId4" location="" tooltip="" display="bookends://sonnysoftware.com/ref/main/112539"/>
    <hyperlink ref="B4" r:id="rId5" location="" tooltip="" display="https://pubmed.ncbi.nlm.nih.gov/17218583/"/>
    <hyperlink ref="C4" r:id="rId6" location="" tooltip="" display="bookends://sonnysoftware.com/ref/main/6872"/>
    <hyperlink ref="B5" r:id="rId7" location="" tooltip="" display="https://pubmed.ncbi.nlm.nih.gov/25795169/"/>
    <hyperlink ref="C5" r:id="rId8" location="" tooltip="" display="bookends://sonnysoftware.com/ref/main/88918"/>
    <hyperlink ref="B6" r:id="rId9" location="" tooltip="" display="https://pubmed.ncbi.nlm.nih.gov/21030452/"/>
    <hyperlink ref="C6" r:id="rId10" location="" tooltip="" display="bookends://sonnysoftware.com/ref/main/93487"/>
    <hyperlink ref="B7" r:id="rId11" location="" tooltip="" display="https://pubmed.ncbi.nlm.nih.gov/8146704/"/>
    <hyperlink ref="C7" r:id="rId12" location="" tooltip="" display="bookends://sonnysoftware.com/ref/main/116186"/>
    <hyperlink ref="B8" r:id="rId13" location="" tooltip="" display="https://pubmed.ncbi.nlm.nih.gov/26403116/"/>
    <hyperlink ref="C8" r:id="rId14" location="" tooltip="" display="bookends://sonnysoftware.com/ref/main/54958"/>
    <hyperlink ref="B9" r:id="rId15" location="" tooltip="" display="https://pubmed.ncbi.nlm.nih.gov/30729356/"/>
    <hyperlink ref="C9" r:id="rId16" location="" tooltip="" display="bookends://sonnysoftware.com/ref/main/104735"/>
    <hyperlink ref="B10" r:id="rId17" location="" tooltip="" display="https://pubmed.ncbi.nlm.nih.gov/7900733/"/>
    <hyperlink ref="B11" r:id="rId18" location="" tooltip="" display="https://pubmed.ncbi.nlm.nih.gov/15780775/"/>
    <hyperlink ref="B12" r:id="rId19" location="" tooltip="" display="https://pubmed.ncbi.nlm.nih.gov/10803221/"/>
    <hyperlink ref="B13" r:id="rId20" location="" tooltip="" display="https://pubmed.ncbi.nlm.nih.gov/19953416/"/>
    <hyperlink ref="B14" r:id="rId21" location="" tooltip="" display="https://pubmed.ncbi.nlm.nih.gov/15376208/"/>
    <hyperlink ref="B15" r:id="rId22" location="" tooltip="" display="https://pubmed.ncbi.nlm.nih.gov/20865102/"/>
    <hyperlink ref="B16" r:id="rId23" location="" tooltip="" display="https://pubmed.ncbi.nlm.nih.gov/23987793/"/>
    <hyperlink ref="B17" r:id="rId24" location="" tooltip="" display="https://pubmed.ncbi.nlm.nih.gov/28949817/"/>
    <hyperlink ref="B18" r:id="rId25" location="" tooltip="" display="https://pubmed.ncbi.nlm.nih.gov/15603226/"/>
    <hyperlink ref="B19" r:id="rId26" location="" tooltip="" display="https://pubmed.ncbi.nlm.nih.gov/12848236/"/>
    <hyperlink ref="B20" r:id="rId27" location="" tooltip="" display="https://pubmed.ncbi.nlm.nih.gov/9884745/"/>
    <hyperlink ref="B21" r:id="rId28" location="" tooltip="" display="https://pubmed.ncbi.nlm.nih.gov/17872490/"/>
    <hyperlink ref="B22" r:id="rId29" location="" tooltip="" display="https://pubmed.ncbi.nlm.nih.gov/25046318/"/>
    <hyperlink ref="B23" r:id="rId30" location="" tooltip="" display="https://pubmed.ncbi.nlm.nih.gov/37766955/"/>
    <hyperlink ref="B24" r:id="rId31" location="" tooltip="" display="https://pubmed.ncbi.nlm.nih.gov/8465354/"/>
    <hyperlink ref="B25" r:id="rId32" location="" tooltip="" display="https://pubmed.ncbi.nlm.nih.gov/8909609/"/>
    <hyperlink ref="B26" r:id="rId33" location="" tooltip="" display="https://pubmed.ncbi.nlm.nih.gov/15806001/"/>
    <hyperlink ref="B27" r:id="rId34" location="" tooltip="" display="https://pubmed.ncbi.nlm.nih.gov/19921239/"/>
    <hyperlink ref="B28" r:id="rId35" location="" tooltip="" display="https://pubmed.ncbi.nlm.nih.gov/35742676/"/>
    <hyperlink ref="B29" r:id="rId36" location="" tooltip="" display="https://pubmed.ncbi.nlm.nih.gov/20016197/"/>
    <hyperlink ref="B30" r:id="rId37" location="" tooltip="" display="https://pubmed.ncbi.nlm.nih.gov/2386420/"/>
    <hyperlink ref="B31" r:id="rId38" location="" tooltip="" display="https://pubmed.ncbi.nlm.nih.gov/26733049/"/>
    <hyperlink ref="B32" r:id="rId39" location="" tooltip="" display="https://pubmed.ncbi.nlm.nih.gov/10836346/"/>
    <hyperlink ref="B33" r:id="rId40" location="" tooltip="" display="https://pubmed.ncbi.nlm.nih.gov/32206382/"/>
    <hyperlink ref="B34" r:id="rId41" location="" tooltip="" display="https://pubmed.ncbi.nlm.nih.gov/15749463/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