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23.xml" ContentType="application/vnd.openxmlformats-officedocument.spreadsheetml.table+xml"/>
  <Override PartName="/xl/drawings/drawing22.xml" ContentType="application/vnd.openxmlformats-officedocument.drawing+xml"/>
  <Override PartName="/xl/tables/table2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3.xml" ContentType="application/vnd.openxmlformats-officedocument.drawing+xml"/>
  <Override PartName="/xl/tables/table25.xml" ContentType="application/vnd.openxmlformats-officedocument.spreadsheetml.table+xml"/>
  <Override PartName="/xl/queryTables/queryTable7.xml" ContentType="application/vnd.openxmlformats-officedocument.spreadsheetml.queryTable+xml"/>
  <Override PartName="/xl/tables/table26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28.xml" ContentType="application/vnd.openxmlformats-officedocument.spreadsheetml.table+xml"/>
  <Override PartName="/xl/drawings/drawing27.xml" ContentType="application/vnd.openxmlformats-officedocument.drawing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queryTables/queryTable11.xml" ContentType="application/vnd.openxmlformats-officedocument.spreadsheetml.queryTable+xml"/>
  <Override PartName="/xl/tables/table31.xml" ContentType="application/vnd.openxmlformats-officedocument.spreadsheetml.table+xml"/>
  <Override PartName="/xl/queryTables/queryTable12.xml" ContentType="application/vnd.openxmlformats-officedocument.spreadsheetml.queryTable+xml"/>
  <Override PartName="/xl/tables/table32.xml" ContentType="application/vnd.openxmlformats-officedocument.spreadsheetml.table+xml"/>
  <Override PartName="/xl/queryTables/queryTable13.xml" ContentType="application/vnd.openxmlformats-officedocument.spreadsheetml.queryTable+xml"/>
  <Override PartName="/xl/tables/table33.xml" ContentType="application/vnd.openxmlformats-officedocument.spreadsheetml.table+xml"/>
  <Override PartName="/xl/queryTables/queryTable14.xml" ContentType="application/vnd.openxmlformats-officedocument.spreadsheetml.queryTable+xml"/>
  <Override PartName="/xl/tables/table34.xml" ContentType="application/vnd.openxmlformats-officedocument.spreadsheetml.table+xml"/>
  <Override PartName="/xl/queryTables/queryTable15.xml" ContentType="application/vnd.openxmlformats-officedocument.spreadsheetml.queryTable+xml"/>
  <Override PartName="/xl/tables/table35.xml" ContentType="application/vnd.openxmlformats-officedocument.spreadsheetml.table+xml"/>
  <Override PartName="/xl/queryTables/queryTable16.xml" ContentType="application/vnd.openxmlformats-officedocument.spreadsheetml.queryTable+xml"/>
  <Override PartName="/xl/tables/table36.xml" ContentType="application/vnd.openxmlformats-officedocument.spreadsheetml.table+xml"/>
  <Override PartName="/xl/queryTables/queryTable17.xml" ContentType="application/vnd.openxmlformats-officedocument.spreadsheetml.queryTable+xml"/>
  <Override PartName="/xl/tables/table37.xml" ContentType="application/vnd.openxmlformats-officedocument.spreadsheetml.table+xml"/>
  <Override PartName="/xl/queryTables/queryTable18.xml" ContentType="application/vnd.openxmlformats-officedocument.spreadsheetml.queryTable+xml"/>
  <Override PartName="/xl/tables/table38.xml" ContentType="application/vnd.openxmlformats-officedocument.spreadsheetml.table+xml"/>
  <Override PartName="/xl/queryTables/queryTable19.xml" ContentType="application/vnd.openxmlformats-officedocument.spreadsheetml.queryTable+xml"/>
  <Override PartName="/xl/tables/table39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8.xml" ContentType="application/vnd.openxmlformats-officedocument.drawing+xml"/>
  <Override PartName="/xl/tables/table40.xml" ContentType="application/vnd.openxmlformats-officedocument.spreadsheetml.table+xml"/>
  <Override PartName="/xl/queryTables/queryTable21.xml" ContentType="application/vnd.openxmlformats-officedocument.spreadsheetml.queryTable+xml"/>
  <Override PartName="/xl/tables/table41.xml" ContentType="application/vnd.openxmlformats-officedocument.spreadsheetml.table+xml"/>
  <Override PartName="/xl/queryTables/queryTable22.xml" ContentType="application/vnd.openxmlformats-officedocument.spreadsheetml.queryTable+xml"/>
  <Override PartName="/xl/tables/table42.xml" ContentType="application/vnd.openxmlformats-officedocument.spreadsheetml.table+xml"/>
  <Override PartName="/xl/queryTables/queryTable23.xml" ContentType="application/vnd.openxmlformats-officedocument.spreadsheetml.queryTable+xml"/>
  <Override PartName="/xl/tables/table43.xml" ContentType="application/vnd.openxmlformats-officedocument.spreadsheetml.table+xml"/>
  <Override PartName="/xl/queryTables/queryTable24.xml" ContentType="application/vnd.openxmlformats-officedocument.spreadsheetml.queryTable+xml"/>
  <Override PartName="/xl/tables/table44.xml" ContentType="application/vnd.openxmlformats-officedocument.spreadsheetml.table+xml"/>
  <Override PartName="/xl/queryTables/queryTable25.xml" ContentType="application/vnd.openxmlformats-officedocument.spreadsheetml.queryTable+xml"/>
  <Override PartName="/xl/tables/table45.xml" ContentType="application/vnd.openxmlformats-officedocument.spreadsheetml.table+xml"/>
  <Override PartName="/xl/queryTables/queryTable26.xml" ContentType="application/vnd.openxmlformats-officedocument.spreadsheetml.query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29.xml" ContentType="application/vnd.openxmlformats-officedocument.drawing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b7acb1143a30d4/1.QVHGroup/10_QVHProjects/QVH19002 TorcSill - Advanced Excel/2_Excel/Assignment_5D/"/>
    </mc:Choice>
  </mc:AlternateContent>
  <xr:revisionPtr revIDLastSave="0" documentId="8_{01FA2907-3F0C-4FB3-834D-6CCAB15727CF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30_Structures" sheetId="5" state="veryHidden" r:id="rId19"/>
    <sheet name="X1_99_Template" sheetId="20" state="veryHidden" r:id="rId20"/>
    <sheet name="X2_Queries_Home" sheetId="6" state="veryHidden" r:id="rId21"/>
    <sheet name="X2_100_Part_Numbers" sheetId="26" state="veryHidden" r:id="rId22"/>
    <sheet name="X2_30_Structures" sheetId="13" state="veryHidden" r:id="rId23"/>
    <sheet name="X2_50_Pile_Type_Design" sheetId="16" state="veryHidden" r:id="rId24"/>
    <sheet name="X2_99_Template" sheetId="14" state="veryHidden" r:id="rId25"/>
    <sheet name="Y_Library_Home" sheetId="7" state="veryHidden" r:id="rId26"/>
    <sheet name="Y_Lib_03_Helicals_Design_Cond" sheetId="9" state="veryHidden" r:id="rId27"/>
    <sheet name="Y_Lib_04_Helicals_Geometry" sheetId="10" state="veryHidden" r:id="rId28"/>
    <sheet name="Y_Lib_05_Part_Generation" sheetId="17" state="veryHidden" r:id="rId29"/>
    <sheet name="Y_Lib_07_Template" sheetId="8" state="veryHidden" r:id="rId30"/>
    <sheet name="Z_Template" sheetId="3" state="veryHidden" r:id="rId31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1" hidden="1">X2_100_Part_Numbers!$C$6:$D$7</definedName>
    <definedName name="ExternalData_1" localSheetId="22" hidden="1">X2_30_Structures!$D$17:$G$22</definedName>
    <definedName name="ExternalData_1" localSheetId="23" hidden="1">X2_50_Pile_Type_Design!$C$4:$C$7</definedName>
    <definedName name="ExternalData_1" localSheetId="26" hidden="1">Y_Lib_03_Helicals_Design_Cond!$C$4:$C$7</definedName>
    <definedName name="ExternalData_1" localSheetId="27" hidden="1">Y_Lib_04_Helicals_Geometry!$Q$4:$Q$9</definedName>
    <definedName name="ExternalData_10" localSheetId="26" hidden="1">Y_Lib_03_Helicals_Design_Cond!$E$4:$I$17</definedName>
    <definedName name="ExternalData_11" localSheetId="26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2" hidden="1">X2_30_Structures!$BS$4:$CA$8</definedName>
    <definedName name="ExternalData_2" localSheetId="26" hidden="1">Y_Lib_03_Helicals_Design_Cond!$K$4:$L$7</definedName>
    <definedName name="ExternalData_2" localSheetId="27" hidden="1">Y_Lib_04_Helicals_Geometry!$D$4:$D$6</definedName>
    <definedName name="ExternalData_3" localSheetId="0" hidden="1">Project_Home!$I$9:$M$10</definedName>
    <definedName name="ExternalData_3" localSheetId="26" hidden="1">Y_Lib_03_Helicals_Design_Cond!$N$4:$O$8</definedName>
    <definedName name="ExternalData_3" localSheetId="27" hidden="1">Y_Lib_04_Helicals_Geometry!$F$4:$F$6</definedName>
    <definedName name="ExternalData_4" localSheetId="26" hidden="1">Y_Lib_03_Helicals_Design_Cond!$S$4:$S$6</definedName>
    <definedName name="ExternalData_4" localSheetId="27" hidden="1">Y_Lib_04_Helicals_Geometry!$F$19:$F$25</definedName>
    <definedName name="ExternalData_5" localSheetId="26" hidden="1">Y_Lib_03_Helicals_Design_Cond!$U$4:$U$6</definedName>
    <definedName name="ExternalData_5" localSheetId="27" hidden="1">Y_Lib_04_Helicals_Geometry!$F$9:$F$11</definedName>
    <definedName name="ExternalData_5" localSheetId="28" hidden="1">Y_Lib_05_Part_Generation!$D$4:$N$15</definedName>
    <definedName name="ExternalData_6" localSheetId="26" hidden="1">Y_Lib_03_Helicals_Design_Cond!$W$4:$W$9</definedName>
    <definedName name="ExternalData_6" localSheetId="27" hidden="1">Y_Lib_04_Helicals_Geometry!$S$4:$W$11</definedName>
    <definedName name="ExternalData_7" localSheetId="26" hidden="1">Y_Lib_03_Helicals_Design_Cond!$Y$4:$Y$6</definedName>
    <definedName name="ExternalData_7" localSheetId="27" hidden="1">Y_Lib_04_Helicals_Geometry!$Y$4:$AA$14</definedName>
    <definedName name="ExternalData_8" localSheetId="26" hidden="1">Y_Lib_03_Helicals_Design_Cond!$AA$4:$AA$9</definedName>
    <definedName name="ExternalData_9" localSheetId="26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W5" i="12" l="1"/>
  <c r="CV5" i="12"/>
  <c r="CU5" i="12"/>
  <c r="CT5" i="12"/>
  <c r="CS5" i="12"/>
  <c r="CR5" i="12"/>
  <c r="CH5" i="12"/>
  <c r="CG5" i="12"/>
  <c r="CF5" i="12"/>
  <c r="CE5" i="12"/>
  <c r="CD5" i="12"/>
  <c r="CC5" i="12"/>
  <c r="BK5" i="12"/>
  <c r="BJ5" i="12"/>
  <c r="BI5" i="12"/>
  <c r="BH5" i="12"/>
  <c r="BG5" i="12"/>
  <c r="CB5" i="13" l="1"/>
  <c r="CB6" i="13"/>
  <c r="CB7" i="13"/>
  <c r="CB8" i="13"/>
  <c r="L13" i="4" l="1"/>
  <c r="AO13" i="4"/>
  <c r="L12" i="4"/>
  <c r="AO12" i="4"/>
  <c r="L11" i="4"/>
  <c r="AO11" i="4"/>
  <c r="L10" i="4"/>
  <c r="AO10" i="4"/>
  <c r="L9" i="4"/>
  <c r="AO9" i="4"/>
  <c r="L8" i="4"/>
  <c r="AO8" i="4"/>
  <c r="L7" i="4"/>
  <c r="AO7" i="4"/>
  <c r="Z13" i="4"/>
  <c r="AB13" i="4"/>
  <c r="P13" i="4"/>
  <c r="Y13" i="4"/>
  <c r="AA13" i="4"/>
  <c r="Z12" i="4"/>
  <c r="AB12" i="4"/>
  <c r="P12" i="4"/>
  <c r="Y12" i="4"/>
  <c r="AA12" i="4"/>
  <c r="Z11" i="4"/>
  <c r="AB11" i="4"/>
  <c r="P11" i="4"/>
  <c r="Y11" i="4"/>
  <c r="AA11" i="4"/>
  <c r="Z10" i="4"/>
  <c r="AB10" i="4"/>
  <c r="P10" i="4"/>
  <c r="Y10" i="4"/>
  <c r="AA10" i="4"/>
  <c r="Z9" i="4"/>
  <c r="AB9" i="4"/>
  <c r="P9" i="4"/>
  <c r="Y9" i="4"/>
  <c r="AA9" i="4"/>
  <c r="Z8" i="4"/>
  <c r="AB8" i="4"/>
  <c r="P8" i="4"/>
  <c r="Y8" i="4"/>
  <c r="AA8" i="4"/>
  <c r="Z7" i="4"/>
  <c r="AB7" i="4"/>
  <c r="P7" i="4"/>
  <c r="Y7" i="4"/>
  <c r="AA7" i="4"/>
  <c r="W13" i="4" l="1"/>
  <c r="AF13" i="4"/>
  <c r="W12" i="4"/>
  <c r="AF12" i="4"/>
  <c r="W11" i="4"/>
  <c r="AF11" i="4"/>
  <c r="W10" i="4"/>
  <c r="AF10" i="4"/>
  <c r="W9" i="4"/>
  <c r="AF9" i="4"/>
  <c r="W8" i="4"/>
  <c r="AF8" i="4"/>
  <c r="W7" i="4"/>
  <c r="AF7" i="4"/>
  <c r="AH13" i="4" l="1"/>
  <c r="AD13" i="4" a="1"/>
  <c r="AD13" i="4" s="1"/>
  <c r="AH12" i="4"/>
  <c r="AD12" i="4" a="1"/>
  <c r="AD12" i="4" s="1"/>
  <c r="AH11" i="4"/>
  <c r="AD11" i="4" a="1"/>
  <c r="AD11" i="4" s="1"/>
  <c r="AH10" i="4"/>
  <c r="AD10" i="4" a="1"/>
  <c r="AD10" i="4" s="1"/>
  <c r="AH9" i="4"/>
  <c r="AD9" i="4" a="1"/>
  <c r="AD9" i="4" s="1"/>
  <c r="AH8" i="4"/>
  <c r="AD8" i="4" a="1"/>
  <c r="AD8" i="4" s="1"/>
  <c r="AH7" i="4"/>
  <c r="AD7" i="4" a="1"/>
  <c r="AD7" i="4" s="1"/>
  <c r="CA5" i="12" l="1"/>
  <c r="AB12" i="25"/>
  <c r="N9" i="18" l="1"/>
  <c r="O9" i="18"/>
  <c r="P9" i="18"/>
  <c r="AB6" i="1" l="1"/>
  <c r="W5" i="12"/>
  <c r="BF5" i="12"/>
  <c r="CJ5" i="12"/>
  <c r="CK5" i="12"/>
  <c r="CL5" i="12"/>
  <c r="CM5" i="12"/>
  <c r="CN5" i="12"/>
  <c r="CO5" i="12"/>
  <c r="DK5" i="12"/>
  <c r="DU5" i="12"/>
  <c r="T5" i="12" s="1"/>
  <c r="DV5" i="12"/>
  <c r="S5" i="12" s="1"/>
  <c r="DM5" i="12"/>
  <c r="BB5" i="12"/>
  <c r="DR5" i="12"/>
  <c r="G5" i="12"/>
  <c r="I5" i="12"/>
  <c r="F5" i="12"/>
  <c r="H5" i="12"/>
  <c r="BC5" i="12"/>
  <c r="AD5" i="12" l="1"/>
  <c r="DB5" i="12"/>
  <c r="AC5" i="12"/>
  <c r="DE5" i="12"/>
  <c r="AX5" i="12"/>
  <c r="BE5" i="12" s="1"/>
  <c r="DL5" i="12"/>
  <c r="DO5" i="12" s="1"/>
  <c r="O5" i="12" s="1"/>
  <c r="AV5" i="12"/>
  <c r="AC6" i="1" s="1"/>
  <c r="DQ5" i="12"/>
  <c r="DS5" i="12" s="1"/>
  <c r="Q5" i="12" s="1"/>
  <c r="X5" i="12"/>
  <c r="Y5" i="12" s="1"/>
  <c r="AE5" i="12" a="1"/>
  <c r="AE5" i="12" s="1"/>
  <c r="E7" i="21"/>
  <c r="G7" i="21" s="1"/>
  <c r="BS5" i="12"/>
  <c r="BP5" i="12"/>
  <c r="BR5" i="12"/>
  <c r="BN5" i="12"/>
  <c r="BO5" i="12"/>
  <c r="BQ5" i="12"/>
  <c r="CB5" i="12"/>
  <c r="DX5" i="12" a="1"/>
  <c r="EA5" i="12" a="1"/>
  <c r="DC5" i="12"/>
  <c r="CZ5" i="12" l="1"/>
  <c r="BM5" i="12"/>
  <c r="CQ5" i="12"/>
  <c r="CY5" i="12"/>
  <c r="BV5" i="12"/>
  <c r="BY5" i="12" s="1"/>
  <c r="BU5" i="12"/>
  <c r="BX5" i="12" s="1"/>
  <c r="DH5" i="12"/>
  <c r="L5" i="12" s="1"/>
  <c r="DX5" i="12"/>
  <c r="DY5" i="12" s="1"/>
  <c r="DZ5" i="12" s="1"/>
  <c r="EA5" i="12"/>
  <c r="DA5" i="12"/>
  <c r="EC5" i="12"/>
  <c r="DD5" i="12" l="1"/>
  <c r="DJ5" i="12"/>
  <c r="DN5" i="12" s="1"/>
  <c r="N5" i="12" s="1"/>
  <c r="DG5" i="12"/>
  <c r="K5" i="12" s="1"/>
  <c r="U5" i="12"/>
  <c r="L6" i="4" l="1"/>
  <c r="AO6" i="4"/>
  <c r="P6" i="4"/>
  <c r="AA6" i="4"/>
  <c r="Y6" i="4"/>
  <c r="Z6" i="4"/>
  <c r="AB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<sst xmlns="http://schemas.openxmlformats.org/spreadsheetml/2006/main" count="791" uniqueCount="550">
  <si>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</si>
  <si>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</si>
  <si>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</si>
  <si>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</si>
  <si>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</si>
  <si>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</si>
  <si>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</si>
  <si>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</si>
  <si>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</si>
  <si>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</si>
  <si>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</si>
  <si>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</si>
  <si>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</si>
  <si>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</si>
  <si>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</si>
  <si>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</si>
  <si>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</si>
  <si>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</si>
  <si>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</si>
  <si>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</si>
  <si>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</si>
  <si>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</si>
  <si>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</si>
  <si>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</si>
  <si>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</si>
  <si>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</si>
  <si>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</si>
  <si>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</si>
  <si>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</si>
  <si>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</si>
  <si>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</si>
  <si>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</si>
  <si>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</si>
  <si>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</si>
  <si>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</si>
  <si>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</si>
  <si>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</si>
  <si>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</si>
  <si>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</si>
  <si>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</si>
  <si>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</si>
  <si>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</si>
  <si>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</si>
  <si>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</si>
  <si>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</si>
  <si>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</si>
  <si>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</si>
  <si>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</si>
  <si>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</si>
  <si>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</si>
  <si>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</si>
  <si>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</si>
  <si>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</si>
  <si>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</si>
  <si>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</si>
  <si>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</si>
  <si>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</si>
  <si>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</si>
  <si>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</si>
  <si>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</si>
  <si>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</si>
  <si>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</si>
  <si>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</si>
  <si>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</si>
  <si>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</si>
  <si>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</si>
  <si>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</si>
  <si>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</si>
  <si>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</si>
  <si>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</si>
  <si>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</si>
  <si>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</si>
  <si>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</si>
  <si>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</si>
  <si>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</si>
  <si>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</si>
  <si>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</si>
  <si>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</si>
  <si>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</si>
  <si>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</si>
  <si>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</si>
  <si>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</si>
  <si>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</si>
  <si>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</si>
  <si>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</si>
  <si>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</si>
  <si>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</si>
  <si>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</si>
  <si>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</si>
  <si>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</si>
  <si>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</si>
  <si>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</si>
  <si>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</si>
  <si>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</si>
  <si>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</si>
  <si>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</si>
  <si>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</si>
  <si>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</si>
  <si>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</si>
  <si>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</si>
  <si>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</si>
  <si>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</si>
  <si>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</si>
  <si>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</si>
  <si>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</si>
  <si>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</si>
  <si>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</si>
  <si>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</si>
  <si>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</si>
  <si>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</si>
  <si>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</si>
  <si>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</si>
  <si>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</si>
  <si>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</si>
  <si>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</si>
  <si>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</si>
  <si>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</si>
  <si>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</si>
  <si>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</si>
  <si>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</si>
  <si>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</si>
  <si>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</si>
  <si>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</si>
  <si>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</si>
  <si>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</si>
  <si>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</si>
  <si>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</si>
  <si>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</si>
  <si>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</si>
  <si>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</si>
  <si>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</si>
  <si>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</si>
  <si>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</si>
  <si>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</si>
  <si>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</si>
  <si>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</si>
  <si>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</si>
  <si>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</si>
  <si>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</si>
  <si>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</si>
  <si>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</si>
  <si>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</si>
  <si>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</si>
  <si>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</si>
  <si>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</si>
  <si>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</si>
  <si>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</si>
  <si>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</si>
  <si>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</si>
  <si>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</si>
  <si>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</si>
  <si>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</si>
  <si>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</si>
  <si>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</si>
  <si>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</si>
  <si>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</si>
  <si>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</si>
  <si>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</si>
  <si>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</si>
  <si>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</si>
  <si>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</si>
  <si>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</si>
  <si>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</si>
  <si>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</si>
  <si>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</si>
  <si>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</si>
  <si>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</si>
  <si>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</si>
  <si>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</si>
  <si>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</si>
  <si>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</si>
  <si>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</si>
  <si>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</si>
  <si>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</si>
  <si>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</si>
  <si>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</si>
  <si>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</si>
  <si>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</si>
  <si>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</si>
  <si>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</si>
  <si>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</si>
  <si>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</si>
  <si>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</si>
  <si>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</si>
  <si>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</si>
  <si>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</si>
  <si>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</si>
  <si>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</si>
  <si>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</si>
  <si>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</si>
  <si>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</si>
  <si>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</si>
  <si>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</si>
  <si>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</si>
  <si>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</si>
  <si>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</si>
  <si>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</si>
  <si>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</si>
  <si>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</si>
  <si>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</si>
  <si>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</si>
  <si>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</si>
  <si>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</si>
  <si>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</si>
  <si>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</si>
  <si>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</si>
  <si>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</si>
  <si>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</si>
  <si>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</si>
  <si>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</si>
  <si>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</si>
  <si>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</si>
  <si>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</si>
  <si>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</si>
  <si>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</si>
  <si>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</si>
  <si>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</si>
  <si>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</si>
  <si>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</si>
  <si>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</si>
  <si>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</si>
  <si>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</si>
  <si>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</si>
  <si>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</si>
  <si>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</si>
  <si>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</si>
  <si>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</si>
  <si>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</si>
  <si>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</si>
  <si>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</si>
  <si>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</si>
  <si>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</si>
  <si>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</si>
  <si>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</si>
  <si>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</si>
  <si>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</si>
  <si>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</si>
  <si>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</si>
  <si>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</si>
  <si>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</si>
  <si>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</si>
  <si>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</si>
  <si>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</si>
  <si>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</si>
  <si>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</si>
  <si>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</si>
  <si>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</si>
  <si>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</si>
  <si>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</si>
  <si>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</si>
  <si>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</si>
  <si>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</si>
  <si>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</si>
  <si>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</si>
  <si>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</si>
  <si>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</si>
  <si>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</si>
  <si>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</si>
  <si>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</si>
  <si>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</si>
  <si>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</si>
  <si>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</si>
  <si>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</si>
  <si>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</si>
  <si>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</si>
  <si>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</si>
  <si>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</si>
  <si>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</si>
  <si>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</si>
  <si>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</si>
  <si>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</si>
  <si>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</si>
  <si>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</si>
  <si>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</si>
  <si>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</si>
  <si>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</si>
  <si>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</si>
  <si>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</si>
  <si>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</si>
  <si>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</si>
  <si>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</si>
  <si>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</si>
  <si>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</si>
  <si>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</si>
  <si>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</si>
  <si>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</si>
  <si>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</si>
  <si>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</si>
  <si>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</si>
  <si>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</si>
  <si>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</si>
  <si>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</si>
  <si>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</si>
  <si>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</si>
  <si>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</si>
  <si>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</si>
  <si>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</si>
  <si>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</si>
  <si>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</si>
  <si>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</si>
  <si>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</si>
  <si>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</si>
  <si>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</si>
  <si>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</si>
  <si>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</si>
  <si>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</si>
  <si>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</si>
  <si>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</si>
  <si>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</si>
  <si>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</si>
  <si>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</si>
  <si>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</si>
  <si>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</si>
  <si>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</si>
  <si>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</si>
  <si>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</si>
  <si>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</si>
  <si>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</si>
  <si>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</si>
  <si>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</si>
  <si>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</si>
  <si>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</si>
  <si>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</si>
  <si>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</si>
  <si>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</si>
  <si>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</si>
  <si>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</si>
  <si>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</si>
  <si>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</si>
  <si>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</si>
  <si>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</si>
  <si>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</si>
  <si>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</si>
  <si>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</si>
  <si>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</si>
  <si>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</si>
  <si>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</si>
  <si>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</si>
  <si>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</si>
  <si>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</si>
  <si>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</si>
  <si>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</si>
  <si>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</si>
  <si>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</si>
  <si>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</si>
  <si>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</si>
  <si>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</si>
  <si>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</si>
  <si>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</si>
  <si>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</si>
  <si>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</si>
  <si>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</si>
  <si>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</si>
  <si>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</si>
  <si>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</si>
  <si>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</si>
  <si>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</si>
  <si>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</si>
  <si>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</si>
  <si>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</si>
  <si>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</si>
  <si>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</si>
  <si>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</si>
  <si>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</si>
  <si>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</si>
  <si>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</si>
  <si>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</si>
  <si>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</si>
  <si>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</si>
  <si>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</si>
  <si>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</si>
  <si>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</si>
  <si>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</si>
  <si>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</si>
  <si>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</si>
  <si>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</si>
  <si>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</si>
  <si>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</si>
  <si>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</si>
  <si>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</si>
  <si>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</si>
  <si>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</si>
  <si>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</si>
  <si>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</si>
  <si>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</si>
  <si>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</si>
  <si>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</si>
  <si>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</si>
  <si>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</si>
  <si>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</si>
  <si>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</si>
  <si>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</si>
  <si>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</si>
  <si>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</si>
  <si>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</si>
  <si>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</si>
  <si>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</si>
  <si>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</si>
  <si>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</si>
  <si>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</si>
  <si>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</si>
  <si>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</si>
  <si>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</si>
  <si>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</si>
  <si>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</si>
  <si>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</si>
  <si>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</si>
  <si>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</si>
  <si>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</si>
  <si>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</si>
  <si>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</si>
  <si>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</si>
  <si>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</si>
  <si>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</si>
  <si>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</si>
  <si>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</si>
  <si>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</si>
  <si>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</si>
  <si>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</si>
  <si>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</si>
  <si>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</si>
  <si>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</si>
  <si>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</si>
  <si>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</si>
  <si>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</si>
  <si>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</si>
  <si>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</si>
  <si>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</si>
  <si>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</si>
  <si>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</si>
  <si>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</si>
  <si>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</si>
  <si>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</si>
  <si>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</si>
  <si>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</si>
  <si>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</si>
  <si>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</si>
  <si>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</si>
  <si>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</si>
  <si>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</si>
  <si>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</si>
  <si>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</si>
  <si>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</si>
  <si>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</si>
  <si>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</si>
  <si>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</si>
  <si>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</si>
  <si>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</si>
  <si>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</si>
  <si>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</si>
  <si>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</si>
  <si>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</si>
  <si>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</si>
  <si>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</si>
  <si>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</si>
  <si>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</si>
  <si>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</si>
  <si>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</si>
  <si>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</si>
  <si>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</si>
  <si>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</si>
  <si>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</si>
  <si>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</si>
  <si>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</si>
  <si>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</si>
  <si>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</si>
  <si>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</si>
  <si>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</si>
  <si>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</si>
  <si>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</si>
  <si>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</si>
  <si>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</si>
  <si>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</si>
  <si>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</si>
  <si>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</si>
  <si>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</si>
  <si>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</si>
  <si>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</si>
  <si>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</si>
  <si>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</si>
  <si>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</si>
  <si>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</si>
  <si>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</si>
  <si>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</si>
  <si>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</si>
  <si>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</si>
  <si>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</si>
  <si>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</si>
  <si>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</si>
  <si>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</si>
  <si>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</si>
  <si>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</si>
  <si>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</si>
  <si>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</si>
  <si>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</si>
  <si>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</si>
  <si>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</si>
  <si>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</si>
  <si>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</si>
  <si>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</si>
  <si>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</si>
  <si>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</si>
  <si>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</si>
  <si>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</si>
  <si>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</si>
  <si>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</si>
  <si>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</si>
  <si>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</si>
  <si>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</si>
  <si>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</si>
  <si>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</si>
  <si>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</si>
  <si>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</si>
  <si>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</si>
  <si>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</si>
  <si>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</si>
  <si>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</si>
  <si>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</si>
  <si>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</si>
  <si>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</si>
  <si>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</si>
  <si>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</si>
  <si>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</si>
  <si>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</si>
  <si>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</si>
  <si>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</si>
  <si>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</si>
  <si>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</si>
  <si>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</si>
  <si>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Geotech Report Date</t>
  </si>
  <si>
    <t>E-mail</t>
  </si>
  <si>
    <t>Navisworks</t>
  </si>
  <si>
    <t>Cable Tray Tee
P-03, P-06</t>
  </si>
  <si>
    <t>MPS 03.00"</t>
  </si>
  <si>
    <t>Building
P-01,P-02,P-04,P-05</t>
  </si>
  <si>
    <t>MPS 05.50"</t>
  </si>
  <si>
    <t>MPS 07.00"</t>
  </si>
  <si>
    <t>MPS 10.75"</t>
  </si>
  <si>
    <t>Meters Skid
P-07, P-08, P-11, P-12, P-13, P-14, P-15, P-16, P-19, P-20</t>
  </si>
  <si>
    <t>MPS 12.75"</t>
  </si>
  <si>
    <t>CBL_TR_01</t>
  </si>
  <si>
    <t>MPS_03.00</t>
  </si>
  <si>
    <t>BLDG_01</t>
  </si>
  <si>
    <t>MPS_05.50</t>
  </si>
  <si>
    <t>MPS_07.00</t>
  </si>
  <si>
    <t>MPS_10.75</t>
  </si>
  <si>
    <t>SKD_01</t>
  </si>
  <si>
    <t>MPS_12.75</t>
  </si>
  <si>
    <t>PLAN_RD_10.75X000</t>
  </si>
  <si>
    <t>PLAN_RD_12.75X000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</si>
</sst>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3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165" fontId="5" fillId="2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Fill="1" applyBorder="1" applyAlignment="1" applyProtection="1">
      <alignment horizontal="center" vertical="center" wrapText="1"/>
    </xf>
    <xf numFmtId="1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5" xfId="0" applyFont="1" applyBorder="1"/>
    <xf numFmtId="171" fontId="5" fillId="2" borderId="0" xfId="0" applyNumberFormat="1" applyFont="1" applyFill="1" applyBorder="1" applyAlignment="1" applyProtection="1">
      <alignment horizontal="center" vertical="center"/>
      <protection locked="0"/>
    </xf>
    <xf numFmtId="184" fontId="5" fillId="2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5" fillId="0" borderId="46" xfId="0" applyFont="1" applyBorder="1"/>
    <xf numFmtId="3" fontId="6" fillId="0" borderId="0" xfId="0" applyNumberFormat="1" applyFont="1" applyFill="1" applyBorder="1" applyAlignment="1">
      <alignment horizontal="center" vertical="center"/>
    </xf>
    <xf numFmtId="3" fontId="5" fillId="0" borderId="47" xfId="0" applyNumberFormat="1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0" borderId="46" xfId="0" applyNumberFormat="1" applyFont="1" applyFill="1" applyBorder="1" applyAlignment="1">
      <alignment horizontal="center" vertical="center"/>
    </xf>
    <xf numFmtId="0" fontId="25" fillId="0" borderId="47" xfId="0" applyFont="1" applyBorder="1"/>
    <xf numFmtId="3" fontId="32" fillId="0" borderId="0" xfId="0" applyNumberFormat="1" applyFont="1" applyFill="1" applyBorder="1" applyAlignment="1">
      <alignment horizontal="left" vertical="center" shrinkToFit="1"/>
    </xf>
    <xf numFmtId="3" fontId="5" fillId="2" borderId="0" xfId="0" applyNumberFormat="1" applyFont="1" applyFill="1" applyBorder="1" applyAlignment="1">
      <alignment horizontal="center" vertical="center" shrinkToFit="1"/>
    </xf>
    <xf numFmtId="0" fontId="25" fillId="0" borderId="46" xfId="0" applyFont="1" applyBorder="1" applyAlignment="1">
      <alignment shrinkToFit="1"/>
    </xf>
    <xf numFmtId="3" fontId="6" fillId="0" borderId="0" xfId="0" applyNumberFormat="1" applyFont="1" applyFill="1" applyBorder="1" applyAlignment="1">
      <alignment horizontal="center" vertical="center" shrinkToFit="1"/>
    </xf>
    <xf numFmtId="0" fontId="5" fillId="0" borderId="21" xfId="0" applyFont="1" applyFill="1" applyBorder="1" applyAlignment="1">
      <alignment shrinkToFit="1"/>
    </xf>
    <xf numFmtId="3" fontId="6" fillId="0" borderId="0" xfId="0" applyNumberFormat="1" applyFont="1" applyFill="1" applyBorder="1" applyAlignment="1">
      <alignment horizontal="left" vertical="center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Structures_Format" pivot="0" count="3" xr9:uid="{00000000-0011-0000-FFFF-FFFF00000000}">
      <tableStyleElement type="wholeTable" dxfId="536"/>
      <tableStyleElement type="headerRow" dxfId="535"/>
      <tableStyleElement type="secondRowStripe" dxfId="534"/>
    </tableStyle>
    <tableStyle name="TableStyleLPileDesignParameters" pivot="0" count="6" xr9:uid="{577B1360-D496-4CDD-BE0F-0BE392CFB0E7}">
      <tableStyleElement type="wholeTable" dxfId="533"/>
      <tableStyleElement type="headerRow" dxfId="532"/>
      <tableStyleElement type="totalRow" dxfId="531"/>
      <tableStyleElement type="firstColumn" dxfId="530"/>
      <tableStyleElement type="lastColumn" dxfId="529"/>
      <tableStyleElement type="firstRowStripe" dxfId="528"/>
    </tableStyle>
    <tableStyle name="TableStylePileDesign" pivot="0" count="6" xr9:uid="{42831FCD-6B06-464C-AD39-F0E892B482F0}">
      <tableStyleElement type="wholeTable" dxfId="527"/>
      <tableStyleElement type="headerRow" dxfId="526"/>
      <tableStyleElement type="totalRow" dxfId="525"/>
      <tableStyleElement type="firstColumn" dxfId="524"/>
      <tableStyleElement type="lastColumn" dxfId="523"/>
      <tableStyleElement type="firstRowStripe" dxfId="522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1708545</xdr:colOff>
      <xdr:row>0</xdr:row>
      <xdr:rowOff>130968</xdr:rowOff>
    </xdr:from>
    <xdr:to>
      <xdr:col>3</xdr:col>
      <xdr:colOff>1405649</xdr:colOff>
      <xdr:row>0</xdr:row>
      <xdr:rowOff>1502568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51670" y="130968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5</xdr:col>
      <xdr:colOff>381915</xdr:colOff>
      <xdr:row>0</xdr:row>
      <xdr:rowOff>130968</xdr:rowOff>
    </xdr:from>
    <xdr:to>
      <xdr:col>6</xdr:col>
      <xdr:colOff>132597</xdr:colOff>
      <xdr:row>0</xdr:row>
      <xdr:rowOff>1502568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89884" y="130968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3</xdr:col>
      <xdr:colOff>1533386</xdr:colOff>
      <xdr:row>0</xdr:row>
      <xdr:rowOff>130968</xdr:rowOff>
    </xdr:from>
    <xdr:to>
      <xdr:col>5</xdr:col>
      <xdr:colOff>254178</xdr:colOff>
      <xdr:row>0</xdr:row>
      <xdr:rowOff>1502568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426730" y="130968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6</xdr:col>
      <xdr:colOff>260334</xdr:colOff>
      <xdr:row>0</xdr:row>
      <xdr:rowOff>130968</xdr:rowOff>
    </xdr:from>
    <xdr:to>
      <xdr:col>8</xdr:col>
      <xdr:colOff>213425</xdr:colOff>
      <xdr:row>0</xdr:row>
      <xdr:rowOff>1502568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570897" y="130968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8</xdr:col>
      <xdr:colOff>341162</xdr:colOff>
      <xdr:row>0</xdr:row>
      <xdr:rowOff>130968</xdr:rowOff>
    </xdr:from>
    <xdr:to>
      <xdr:col>9</xdr:col>
      <xdr:colOff>492610</xdr:colOff>
      <xdr:row>0</xdr:row>
      <xdr:rowOff>1502568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140006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9</xdr:col>
      <xdr:colOff>620347</xdr:colOff>
      <xdr:row>0</xdr:row>
      <xdr:rowOff>130968</xdr:rowOff>
    </xdr:from>
    <xdr:to>
      <xdr:col>10</xdr:col>
      <xdr:colOff>1390919</xdr:colOff>
      <xdr:row>0</xdr:row>
      <xdr:rowOff>1502568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776503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solidFill>
                <a:srgbClr val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Enter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10</xdr:col>
      <xdr:colOff>1518656</xdr:colOff>
      <xdr:row>0</xdr:row>
      <xdr:rowOff>130968</xdr:rowOff>
    </xdr:from>
    <xdr:to>
      <xdr:col>10</xdr:col>
      <xdr:colOff>3027416</xdr:colOff>
      <xdr:row>0</xdr:row>
      <xdr:rowOff>1502568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3413000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2</xdr:col>
      <xdr:colOff>47626</xdr:colOff>
      <xdr:row>0</xdr:row>
      <xdr:rowOff>119062</xdr:rowOff>
    </xdr:from>
    <xdr:to>
      <xdr:col>2</xdr:col>
      <xdr:colOff>1556386</xdr:colOff>
      <xdr:row>0</xdr:row>
      <xdr:rowOff>1490662</xdr:rowOff>
    </xdr:to>
    <xdr:sp macro="[0]!SER10_Step_00_Import_Data_to_Latest_Version" textlink="">
      <xdr:nvSpPr>
        <xdr:cNvPr id="31" name="TextBox_Action_Ws10_Step_0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190751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Import data to this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24</xdr:row>
      <xdr:rowOff>142871</xdr:rowOff>
    </xdr:from>
    <xdr:to>
      <xdr:col>0</xdr:col>
      <xdr:colOff>1673542</xdr:colOff>
      <xdr:row>31</xdr:row>
      <xdr:rowOff>14284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111621</xdr:rowOff>
    </xdr:from>
    <xdr:to>
      <xdr:col>0</xdr:col>
      <xdr:colOff>1625917</xdr:colOff>
      <xdr:row>11</xdr:row>
      <xdr:rowOff>185440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5</xdr:row>
      <xdr:rowOff>329804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11</xdr:row>
      <xdr:rowOff>407788</xdr:rowOff>
    </xdr:from>
    <xdr:to>
      <xdr:col>0</xdr:col>
      <xdr:colOff>1625917</xdr:colOff>
      <xdr:row>16</xdr:row>
      <xdr:rowOff>41075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17</xdr:row>
      <xdr:rowOff>49111</xdr:rowOff>
    </xdr:from>
    <xdr:to>
      <xdr:col>0</xdr:col>
      <xdr:colOff>1625917</xdr:colOff>
      <xdr:row>23</xdr:row>
      <xdr:rowOff>134836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119326</xdr:rowOff>
    </xdr:from>
    <xdr:to>
      <xdr:col>0</xdr:col>
      <xdr:colOff>1673541</xdr:colOff>
      <xdr:row>12</xdr:row>
      <xdr:rowOff>205051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122370</xdr:rowOff>
    </xdr:from>
    <xdr:to>
      <xdr:col>0</xdr:col>
      <xdr:colOff>1649729</xdr:colOff>
      <xdr:row>19</xdr:row>
      <xdr:rowOff>208095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92605</xdr:rowOff>
    </xdr:from>
    <xdr:to>
      <xdr:col>0</xdr:col>
      <xdr:colOff>1637823</xdr:colOff>
      <xdr:row>26</xdr:row>
      <xdr:rowOff>178330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9">
    <queryTableFields count="4">
      <queryTableField id="85" name="PLAN_RD_07.00X000" tableColumnId="1"/>
      <queryTableField id="86" name="PLAN_RD_10.75X000" tableColumnId="2"/>
      <queryTableField id="87" name="PLAN_RD_12.75X000" tableColumnId="3"/>
      <queryTableField id="88" name="PLAN_SQ_03.00X31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493" dataDxfId="492">
  <autoFilter ref="O5:AC6" xr:uid="{38EF55A5-C71D-4768-81E0-989B110870BC}"/>
  <tableColumns count="15">
    <tableColumn id="1" xr3:uid="{3FBDF252-301E-4358-B038-A0585DCDA8EA}" uniqueName="1" name="Pile Type" queryTableFieldId="1" dataDxfId="491"/>
    <tableColumn id="2" xr3:uid="{5F3790F9-B59F-4990-BD3C-6D372DB0EEC2}" uniqueName="2" name="Structure Name" queryTableFieldId="2" dataDxfId="490"/>
    <tableColumn id="14" xr3:uid="{AC6199FE-EA34-4305-A093-C24E207AE8CE}" uniqueName="14" name="Grillage" queryTableFieldId="16" dataDxfId="489"/>
    <tableColumn id="3" xr3:uid="{D62A30AB-FA24-415F-814B-7310D415E972}" uniqueName="3" name="Connection Type" queryTableFieldId="3" dataDxfId="488"/>
    <tableColumn id="4" xr3:uid="{286B8091-E807-4809-B2F8-FCE22E7E7EF0}" uniqueName="4" name="TOPile" queryTableFieldId="4" dataDxfId="487"/>
    <tableColumn id="13" xr3:uid="{715BCCBE-530A-4CB3-AD24-25A119A9CE45}" uniqueName="13" name="No of Supports" queryTableFieldId="14" dataDxfId="486"/>
    <tableColumn id="5" xr3:uid="{982B205D-CECE-4370-B610-734482D8E87A}" uniqueName="5" name="Shaft Description" queryTableFieldId="5" dataDxfId="485"/>
    <tableColumn id="6" xr3:uid="{05C2B07D-4F3E-4225-B871-FB77CFF16429}" uniqueName="6" name=" Cap Description" queryTableFieldId="6" dataDxfId="484"/>
    <tableColumn id="7" xr3:uid="{D4CF4DFB-EFCB-4D2E-AD74-DD0D8E36F5FE}" uniqueName="7" name="Shear" queryTableFieldId="7" dataDxfId="483"/>
    <tableColumn id="8" xr3:uid="{9E9E1072-C7F1-4E7F-8DF7-EF74AC2CA5B5}" uniqueName="8" name="Moment" queryTableFieldId="8" dataDxfId="482"/>
    <tableColumn id="9" xr3:uid="{AA394735-B653-437E-A2E2-7A22C7D84129}" uniqueName="9" name="Comp" queryTableFieldId="9" dataDxfId="481"/>
    <tableColumn id="10" xr3:uid="{70C1469D-AF54-4D54-BCAD-045B3D4C8532}" uniqueName="10" name="Tension" queryTableFieldId="10" dataDxfId="480"/>
    <tableColumn id="15" xr3:uid="{3D254AC5-44EA-44E2-9AF9-131B814E6AD0}" uniqueName="15" name="IFQ Revision" queryTableFieldId="18" dataDxfId="479"/>
    <tableColumn id="11" xr3:uid="{932827B9-71AE-4DBD-9A98-8A2147CC11E4}" uniqueName="11" name="Minium Installation Torque (ft-lb)" queryTableFieldId="11" dataDxfId="478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477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476" dataDxfId="475">
  <autoFilter ref="I9:M10" xr:uid="{3BA7D8CF-92DE-438D-9E31-554B333A017F}"/>
  <tableColumns count="5">
    <tableColumn id="1" xr3:uid="{F41E2BF6-9838-46B3-85BC-F5D9DFEC1C45}" uniqueName="1" name="Pile Type" queryTableFieldId="1" dataDxfId="474"/>
    <tableColumn id="2" xr3:uid="{F70504E5-A43D-4117-9E12-00B498006F27}" uniqueName="2" name="Qty" queryTableFieldId="2" dataDxfId="473"/>
    <tableColumn id="3" xr3:uid="{1972F90C-86CF-41D3-9974-07A1FBCDB22F}" uniqueName="3" name="Shaft Description" queryTableFieldId="3" dataDxfId="472"/>
    <tableColumn id="4" xr3:uid="{47898BD9-468A-4F4D-8603-F2638CA62662}" uniqueName="4" name=" Cap Description" queryTableFieldId="4" dataDxfId="471"/>
    <tableColumn id="6" xr3:uid="{16AACDCE-A46D-4093-ACB3-BA33DD7339A7}" uniqueName="6" name="Part Numbers" queryTableFieldId="6" dataDxfId="4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13" totalsRowShown="0" headerRowDxfId="467" dataDxfId="466">
  <tableColumns count="39">
    <tableColumn id="2" xr3:uid="{00000000-0010-0000-0000-000002000000}" name="Pile Detail DWG" dataDxfId="465"/>
    <tableColumn id="1" xr3:uid="{00000000-0010-0000-0000-000001000000}" name="Pile Location DWG" dataDxfId="464"/>
    <tableColumn id="30" xr3:uid="{AC9A6402-278B-4BCE-AC88-9185B2745BCA}" name="Tag Name" dataDxfId="463"/>
    <tableColumn id="3" xr3:uid="{00000000-0010-0000-0000-000003000000}" name="Structure Name" dataDxfId="462"/>
    <tableColumn id="7" xr3:uid="{00000000-0010-0000-0000-000007000000}" name="Connection Type" dataDxfId="461"/>
    <tableColumn id="27" xr3:uid="{B3118CD1-8B80-43D8-AAAF-221031674353}" name="Grillage" dataDxfId="460"/>
    <tableColumn id="41" xr3:uid="{5B4C61A2-EA29-4BE0-9B15-F73DB1780B0F}" name="Comments" dataDxfId="459"/>
    <tableColumn id="8" xr3:uid="{00000000-0010-0000-0000-000008000000}" name="TOConcrete" dataDxfId="458"/>
    <tableColumn id="4" xr3:uid="{00000000-0010-0000-0000-000004000000}" name="TOPile" dataDxfId="457"/>
    <tableColumn id="15" xr3:uid="{00000000-0010-0000-0000-00000F000000}" name="Lpile Elevation" dataDxfId="456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455"/>
    <tableColumn id="5" xr3:uid="{00000000-0010-0000-0000-000005000000}" name="No of Supports" dataDxfId="454"/>
    <tableColumn id="6" xr3:uid="{00000000-0010-0000-0000-000006000000}" name="Shaft Type" dataDxfId="453"/>
    <tableColumn id="20" xr3:uid="{62474AE1-6F94-4EFF-802B-01085F8A3BE6}" name="Shaft Description" dataDxfId="452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451"/>
    <tableColumn id="17" xr3:uid="{942A06A8-A1C1-4AE2-A724-765D8DBB04E4}" name="Rebar Termination" dataDxfId="450"/>
    <tableColumn id="18" xr3:uid="{22D636B6-8F6D-4853-9E26-AA1BAD7E9A21}" name="Plate Type" dataDxfId="449"/>
    <tableColumn id="16" xr3:uid="{6356B3B9-E5C7-45E3-BAA7-6BA732388628}" name="Plate Diameter" dataDxfId="448"/>
    <tableColumn id="14" xr3:uid="{3D4ECCC8-5656-4F94-9D31-004757371746}" name="Plate Th" dataDxfId="447"/>
    <tableColumn id="26" xr3:uid="{46B5AB40-AADA-43C8-A454-027ECC30591A}" name="Other Cap Type Description" dataDxfId="446"/>
    <tableColumn id="19" xr3:uid="{9AF38EAF-E3A7-439C-99FE-D23EAC4C3619}" name=" Cap Description" dataDxfId="445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44"/>
    <tableColumn id="9" xr3:uid="{00000000-0010-0000-0000-000009000000}" name="Shear" dataDxfId="443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42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41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40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39"/>
    <tableColumn id="35" xr3:uid="{03EAF61E-77E1-4BA9-AB43-8AECC62A84D4}" name="Pile Type" dataDxfId="438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37"/>
    <tableColumn id="21" xr3:uid="{C364BE3F-DF1F-4E34-AAD1-A32DDE76F71F}" name="Shaft Description_Cap Description" dataDxfId="436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35"/>
    <tableColumn id="22" xr3:uid="{48FC0B82-9AE3-4558-9AD5-B057466A69A3}" name="IFQ_Revision_New_String" dataDxfId="434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33"/>
    <tableColumn id="23" xr3:uid="{79441F51-3196-482F-BF2D-612B3EA774DB}" name="IFQ Revision" dataDxfId="432"/>
    <tableColumn id="40" xr3:uid="{00019A64-485B-496B-8949-1AA49BF01E7E}" name="EZ_06" dataDxfId="431"/>
    <tableColumn id="24" xr3:uid="{5CA52E56-6571-4103-AF26-B87E8AD80C31}" name="IFC_String_Revision" dataDxfId="430"/>
    <tableColumn id="25" xr3:uid="{E1133D5F-5684-4D9C-8D65-DA3B7E69499C}" name="IFC Revision" dataDxfId="429"/>
    <tableColumn id="34" xr3:uid="{F943BA2F-E4BB-4078-8EC4-4064C695FDE2}" name="EZ_07" dataDxfId="428"/>
    <tableColumn id="37" xr3:uid="{2E184BD6-5729-4FA5-AA16-2FA93D19543F}" name="Tag and Structure Name" dataDxfId="427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20" dataDxfId="419">
  <tableColumns count="7">
    <tableColumn id="1" xr3:uid="{01F1334B-BAFF-4C8D-B6C1-05F147A0B0AF}" name="p-y Curve Type" dataDxfId="418"/>
    <tableColumn id="7" xr3:uid="{0357FC88-FD23-4B4D-B6E6-B724F2623B33}" name="Soil Description" dataDxfId="417"/>
    <tableColumn id="2" xr3:uid="{BBACDA58-F3AD-4A8F-A2B8-64E357BE9090}" name="Top (ft)" dataDxfId="416"/>
    <tableColumn id="3" xr3:uid="{08258D58-F682-4644-B3C8-07E85C5CBDB0}" name="Bottom (ft)" dataDxfId="415"/>
    <tableColumn id="4" xr3:uid="{6E217A8D-7FFB-4E97-9020-2612562E51FB}" name="Unit Weight (pcf)" dataDxfId="414"/>
    <tableColumn id="5" xr3:uid="{410A3E26-4066-4263-8914-45F5F88856E3}" name="Undrained Cohesion (psf)" dataDxfId="413"/>
    <tableColumn id="6" xr3:uid="{CE3B8CAA-C3F8-4A56-9D9A-2995B6C1BA06}" name="Friction Angle" dataDxfId="41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11" dataDxfId="409" headerRowBorderDxfId="410" tableBorderDxfId="408" totalsRowBorderDxfId="407">
  <tableColumns count="2">
    <tableColumn id="1" xr3:uid="{71AEA3C6-3225-46E5-8D34-135AFCEFA9C1}" name="General Properties" dataDxfId="406"/>
    <tableColumn id="2" xr3:uid="{D2F78F8F-C561-4431-BD82-F88CDB029D65}" name="Value" dataDxfId="40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04" dataDxfId="403">
  <tableColumns count="17">
    <tableColumn id="1" xr3:uid="{35496756-3255-4FF9-8F6D-D42C4ED00E24}" name="Depth (ft)" dataDxfId="402"/>
    <tableColumn id="2" xr3:uid="{B105CB80-D9ED-4B50-AC04-D554DC722FF2}" name="Soil Type" dataDxfId="401"/>
    <tableColumn id="3" xr3:uid="{E546F4F8-0086-4E1C-9764-57B4C1726FCC}" name="Soil Description" dataDxfId="400"/>
    <tableColumn id="4" xr3:uid="{DE5AFB15-3487-4F94-B6BA-C6D4CFEC1445}" name="N Value (bpf)" dataDxfId="399"/>
    <tableColumn id="5" xr3:uid="{0F54DA0B-FBA4-42F9-8DBD-1C5389DB0AFE}" name="Unit Weight (pcf)" dataDxfId="398"/>
    <tableColumn id="6" xr3:uid="{45941A7E-A64A-4DD9-AE50-CA2B5F64AAF8}" name="Undrained Cohesion (psf)" dataDxfId="397"/>
    <tableColumn id="7" xr3:uid="{9ACBC98E-2C44-44D8-A1BB-3DE6A2351E42}" name="Friction Angle" dataDxfId="396"/>
    <tableColumn id="8" xr3:uid="{13C44799-D029-493A-9B71-02C6CAE57AAF}" name="N_Value_(bpf)" dataDxfId="395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394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393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392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391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390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389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388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387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386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385" dataDxfId="384">
  <tableColumns count="2">
    <tableColumn id="1" xr3:uid="{766E681D-E88C-4AAB-BB6B-7B87B40C92FC}" name="Depth (ft)" dataDxfId="383"/>
    <tableColumn id="2" xr3:uid="{3B29FB75-6E4D-4B34-AE83-1D1CC8052AD4}" name="N Value (bpf)" dataDxfId="382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381" dataDxfId="380">
  <tableColumns count="2">
    <tableColumn id="1" xr3:uid="{5961F58E-B9F3-4827-8061-964A87E11C7D}" name="Corrosion Properties" dataDxfId="379"/>
    <tableColumn id="2" xr3:uid="{33E40D9C-B40C-4A8F-B5AD-509F95DDBE0C}" name="Value" dataDxfId="37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377" dataDxfId="376">
  <tableColumns count="7">
    <tableColumn id="1" xr3:uid="{0D3A78E1-559D-4CA9-BAD1-4C85EA8CF7E8}" name="Soil Type" dataDxfId="375"/>
    <tableColumn id="11" xr3:uid="{12987620-DA94-4E25-92FB-9DC80749BD2F}" name="Soil Description" dataDxfId="374"/>
    <tableColumn id="2" xr3:uid="{0FE71B16-41A3-42C1-ADC7-081466920B4E}" name="Top (ft)" dataDxfId="373"/>
    <tableColumn id="3" xr3:uid="{96AADA53-9AA5-4757-8177-4F90BCC1FB55}" name="Bottom (ft)" dataDxfId="372"/>
    <tableColumn id="4" xr3:uid="{7BE43CB2-3E29-4ED8-A944-FE6AB9947A5A}" name="Unit Weight (pcf)" dataDxfId="371"/>
    <tableColumn id="5" xr3:uid="{D68B7B83-3178-46E1-815E-894B52E35271}" name="Undrained Cohesion (psf)" dataDxfId="370"/>
    <tableColumn id="6" xr3:uid="{7E0C582B-0509-46C2-B962-41C04FA03CAB}" name="Friction Angle" dataDxfId="369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5" totalsRowShown="0" headerRowDxfId="368" dataDxfId="367">
  <tableColumns count="131">
    <tableColumn id="1" xr3:uid="{FC00E791-CDAE-4BA3-BFED-1AF4DC9F146C}" name="ID" dataDxfId="366"/>
    <tableColumn id="2" xr3:uid="{D54349A0-7BFC-4E43-BCB7-2C23C94D5D9C}" name="Parent Shaft Type" dataDxfId="365"/>
    <tableColumn id="3" xr3:uid="{C9B19DA9-F1A5-480F-A067-AAF0BE55684B}" name="Child Shaft Type" dataDxfId="364"/>
    <tableColumn id="4" xr3:uid="{7293E422-6AEC-4A11-B955-A70AB621049A}" name="Shear" dataDxfId="363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362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361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360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359"/>
    <tableColumn id="95" xr3:uid="{3B42D1AB-2824-42D0-A9A9-A38A9EF910CE}" name="I.B.M. Compression F.S." dataDxfId="358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357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356"/>
    <tableColumn id="97" xr3:uid="{3D7CC41E-A6EB-4420-92AC-764C74AB0E7D}" name="C.S.M Compression F.S." dataDxfId="355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354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353"/>
    <tableColumn id="81" xr3:uid="{9C1AEF01-D229-4120-9883-9645066D0E93}" name="Soil Cone F.S." dataDxfId="352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351"/>
    <tableColumn id="117" xr3:uid="{C14FDB43-54A2-4F4E-A205-3F649364E9B0}" name="Structural Integrity" dataDxfId="350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349">
      <calculatedColumnFormula>"Helix Capacities: "&amp;Tbl_50_Pile_Type_Design[[#This Row],[Calc. Helix Capacities]]</calculatedColumnFormula>
    </tableColumn>
    <tableColumn id="120" xr3:uid="{2CA85CB3-8D20-4E28-A235-2772722F5557}" name="Torque F.S." dataDxfId="348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347"/>
    <tableColumn id="8" xr3:uid="{1BAFEA5F-C78F-4E3C-B598-4BF33CF92188}" name="Topper" dataDxfId="346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45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44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43"/>
    <tableColumn id="12" xr3:uid="{EC746EE3-6D44-4FFD-8078-8B565BAF54FE}" name="Topper Qty" dataDxfId="342"/>
    <tableColumn id="35" xr3:uid="{2F373DD7-039F-4A77-ABFA-ADBE69165BCA}" name="Z_E2" dataDxfId="341"/>
    <tableColumn id="36" xr3:uid="{5B5FECED-6E44-4045-A73F-32452A611DBD}" name="Shape" dataDxfId="340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39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38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37"/>
    <tableColumn id="16" xr3:uid="{FC788262-BBBE-4D3E-BBEE-4C3790553CB5}" name="H2" dataDxfId="336"/>
    <tableColumn id="17" xr3:uid="{026F26C3-3B9E-4670-856B-CDA8ACA94C1B}" name="H3" dataDxfId="335"/>
    <tableColumn id="18" xr3:uid="{E91ED57D-0C04-4FDC-A67F-E07BDD695FC3}" name="H4" dataDxfId="334"/>
    <tableColumn id="19" xr3:uid="{F0357977-5FE6-4F83-9209-20C8E790A08A}" name="H5" dataDxfId="333"/>
    <tableColumn id="20" xr3:uid="{5BA45406-3A46-4080-882C-3245C46A16F6}" name="H6" dataDxfId="332"/>
    <tableColumn id="27" xr3:uid="{DB1AF415-3C30-45F4-A621-3BD722BE0E2E}" name="Helix Th" dataDxfId="331"/>
    <tableColumn id="26" xr3:uid="{D313FB87-C9D1-4140-8E92-F7BEED9D8064}" name="Lead Section Length" dataDxfId="330"/>
    <tableColumn id="37" xr3:uid="{B86E453C-1D12-4CB9-8678-9CF65E60EB1C}" name="Z_E3" dataDxfId="329"/>
    <tableColumn id="21" xr3:uid="{309F4DEA-403C-4128-92BB-67FF0A29AEB1}" name="EX1 Length" dataDxfId="328"/>
    <tableColumn id="22" xr3:uid="{B0F59C2B-269D-4710-A533-215C5D871086}" name="EX1 Qty" dataDxfId="327"/>
    <tableColumn id="23" xr3:uid="{8B04956E-D783-4922-B6A1-4E63158277BA}" name="EX2 Length" dataDxfId="326"/>
    <tableColumn id="24" xr3:uid="{C8411227-92D2-4919-A01B-BB4865EBC1C1}" name="EX2 Qty" dataDxfId="325"/>
    <tableColumn id="38" xr3:uid="{59CDE6EC-4205-4AC3-8D86-CADFF387AD3E}" name="Z_E4" dataDxfId="324"/>
    <tableColumn id="28" xr3:uid="{D1BA4A5D-B9B9-4CC6-8CBE-720D4521B556}" name="Plating" dataDxfId="323"/>
    <tableColumn id="39" xr3:uid="{7629A74E-9D4E-4363-95AC-7AA29F341228}" name="Z_E5" dataDxfId="322"/>
    <tableColumn id="124" xr3:uid="{54C669BC-AAEE-442C-BF7B-3DB35E22A38C}" name="Minimum Depth (ft)" dataDxfId="321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20"/>
    <tableColumn id="25" xr3:uid="{399189BF-6E3A-443E-A7C1-7FCBECC5F973}" name="Total Pile Length" dataDxfId="319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18"/>
    <tableColumn id="30" xr3:uid="{B0EE6BAD-294F-490E-97A1-8464DDB2EE3A}" name="Battered Angle" dataDxfId="317"/>
    <tableColumn id="40" xr3:uid="{3AF41AFB-EE64-454E-9C13-734A59494715}" name="Z_E7" dataDxfId="316"/>
    <tableColumn id="31" xr3:uid="{0B1F7F25-4575-42A2-A2E3-3C970C928A07}" name="TOPile Max" dataDxfId="315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14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13"/>
    <tableColumn id="42" xr3:uid="{7D49E982-4294-4164-BE62-B047D5A3C627}" name="Depth Tip of Pile" dataDxfId="312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11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10"/>
    <tableColumn id="45" xr3:uid="{B857CBB7-E9D4-4BA5-8365-8D59615AFE65}" name="Depth H3" dataDxfId="309"/>
    <tableColumn id="46" xr3:uid="{2D23CF64-6C7F-4873-AD1D-EB7D49BD3F86}" name="Depth H4" dataDxfId="308"/>
    <tableColumn id="47" xr3:uid="{642AB088-2EF9-4893-921F-AB7FA38466E9}" name="Depth H5" dataDxfId="307"/>
    <tableColumn id="48" xr3:uid="{0E82CA56-0FC6-44DB-BAEA-DD04E0974C86}" name="Depth H6" dataDxfId="306"/>
    <tableColumn id="49" xr3:uid="{DEC4957E-310A-49F1-9987-9B2EE39C4598}" name="Z_E9" dataDxfId="305"/>
    <tableColumn id="50" xr3:uid="{6C5C1B0E-E89D-497A-836E-68E107CA0063}" name="Area Tip of Pile" dataDxfId="304"/>
    <tableColumn id="51" xr3:uid="{0FDA1CA5-BEB8-4743-BC5E-1AEF0C73D5E2}" name="Area H1" dataDxfId="303"/>
    <tableColumn id="52" xr3:uid="{503A9973-7A65-4BA6-92DF-5F341FC9A5EE}" name="Area H2" dataDxfId="302"/>
    <tableColumn id="53" xr3:uid="{8C72EC28-9785-4E89-A226-D8E15F4AEC1D}" name="Area H3" dataDxfId="301"/>
    <tableColumn id="54" xr3:uid="{C8059EBB-767F-40D8-BD5E-8999890FFF3A}" name="Area H4" dataDxfId="300"/>
    <tableColumn id="55" xr3:uid="{6E274DBD-7CAF-4688-AC69-33B4FE0AB406}" name="Area H5" dataDxfId="299"/>
    <tableColumn id="56" xr3:uid="{F4143822-6DB6-4184-AA3E-16EE179D7E08}" name="Area H6" dataDxfId="298"/>
    <tableColumn id="57" xr3:uid="{88099C9F-8068-4E0B-BE73-9BB06E102BD6}" name="Z_E10" dataDxfId="297"/>
    <tableColumn id="58" xr3:uid="{DC1ED3C6-FF54-45AB-8F66-F69D4E7EFC1A}" name="Compression Tip + Helices in2" dataDxfId="296">
      <calculatedColumnFormula>SUM(Tbl_50_Pile_Type_Design[[#This Row],[Area Tip of Pile]:[Area H6]])</calculatedColumnFormula>
    </tableColumn>
    <tableColumn id="59" xr3:uid="{370A983B-BF9C-442F-BC40-9E624B722B2A}" name="Tension Helices in2" dataDxfId="295">
      <calculatedColumnFormula>SUM(Tbl_50_Pile_Type_Design[[#This Row],[Area H1]:[Area H6]])</calculatedColumnFormula>
    </tableColumn>
    <tableColumn id="60" xr3:uid="{7753E7CB-12D1-4407-B735-5E49C6DD62FF}" name="Z_E112" dataDxfId="294"/>
    <tableColumn id="61" xr3:uid="{1AFED157-35CE-4705-BBB3-B4945D3B8A62}" name="Compression Tip + Helices ft2" dataDxfId="293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292">
      <calculatedColumnFormula>CONVERT(Tbl_50_Pile_Type_Design[[#This Row],[Tension Helices in2]],"in^2","ft^2")</calculatedColumnFormula>
    </tableColumn>
    <tableColumn id="63" xr3:uid="{CCFAD5F8-5E19-42B7-AF27-4E3867B51095}" name="Z_E12" dataDxfId="291"/>
    <tableColumn id="64" xr3:uid="{C44A3E89-E7BF-41D9-A7E7-B95A8D056D44}" name="Soil Profile" dataDxfId="290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289"/>
    <tableColumn id="65" xr3:uid="{5AF319A1-50FF-4C6C-A266-B8C51862DD68}" name="Qult H1" dataDxfId="288"/>
    <tableColumn id="66" xr3:uid="{4C545B40-51CC-45B6-94D5-EF04FFB059EF}" name="Qult H2" dataDxfId="287"/>
    <tableColumn id="67" xr3:uid="{8DB13782-F562-43D8-8117-C9B6CB244561}" name="Qult H3" dataDxfId="286"/>
    <tableColumn id="68" xr3:uid="{90FA6431-55A4-4553-B516-A4B8DC6D9266}" name="Qult H4" dataDxfId="285"/>
    <tableColumn id="69" xr3:uid="{3579B89F-A1B2-4D81-9446-7815F87EB835}" name="Qult H5" dataDxfId="284"/>
    <tableColumn id="70" xr3:uid="{CD3FF91B-C4CC-46AE-8860-89FD4AB01077}" name="Qult H6" dataDxfId="283"/>
    <tableColumn id="71" xr3:uid="{6848A157-18DE-4A88-A4A6-4D2CB22E4FF7}" name="Z_E132" dataDxfId="282"/>
    <tableColumn id="130" xr3:uid="{8B150E3B-7DCA-4B2E-BEEE-FE3566DD78ED}" name="Capacity H1" dataDxfId="281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280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279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278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277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276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275"/>
    <tableColumn id="82" xr3:uid="{A946EDF7-BEE4-4D48-9E31-F477BC9BE3D7}" name="Contribution Load Tip of Pile" dataDxfId="274"/>
    <tableColumn id="87" xr3:uid="{367DD786-B0C5-47E2-ACF1-C1928EFD345C}" name="Contribution Load H1" dataDxfId="273"/>
    <tableColumn id="85" xr3:uid="{3816DDE2-F016-419D-8705-C56B9429E7A7}" name="Contribution Load H2" dataDxfId="272"/>
    <tableColumn id="86" xr3:uid="{1AAACE70-BF74-4D8A-A790-CFC447ADD8AD}" name="Contribution Load H3" dataDxfId="271"/>
    <tableColumn id="84" xr3:uid="{814C462E-E801-4772-AAF9-DE9920586902}" name="Contribution Load H4" dataDxfId="270"/>
    <tableColumn id="83" xr3:uid="{7DA3BA2E-E293-41A8-82AC-18DC769BD632}" name="Contribution Load H5" dataDxfId="269"/>
    <tableColumn id="80" xr3:uid="{035827DB-A338-49A4-998E-79BD6E910CD5}" name="Contribution Load H6" dataDxfId="268"/>
    <tableColumn id="131" xr3:uid="{668EA36A-B90E-4EFF-8B0B-25FE0C536212}" name="Contribution Load H7" dataDxfId="267"/>
    <tableColumn id="72" xr3:uid="{E14E2C15-759D-4E91-861A-B7CFAAE9CD38}" name="Tip and Helices Depth below grade" dataDxfId="266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265"/>
    <tableColumn id="74" xr3:uid="{220C3936-8EBF-4160-875F-4F80AA20F4F0}" name="Tip and Helices Soil Qult psf" dataDxfId="264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263"/>
    <tableColumn id="90" xr3:uid="{3BD37EE4-895F-4351-8766-3DE8CD9D09F6}" name="Skin Friction Contribution Lead and Extensions (Kips)" dataDxfId="262"/>
    <tableColumn id="77" xr3:uid="{F1FCC777-B9B0-4CB6-9E7E-ED73565820E2}" name="Compression Individual Contribution" dataDxfId="261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260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259"/>
    <tableColumn id="34" xr3:uid="{A2B94673-8CF6-4E98-A4EF-453C294CACCD}" name="I.B.M. Compression Ultimate Capacity (kips)" dataDxfId="258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257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256"/>
    <tableColumn id="101" xr3:uid="{2B284D0A-6403-4985-8F45-3BC23EEC8C3D}" name="C.S.M. Pile Tip Capacity (kips)" dataDxfId="255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254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253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252"/>
    <tableColumn id="105" xr3:uid="{9EECC02E-DA3F-437F-92AA-1928A0F429DA}" name="C.S.M. Compression Ultimate Capacity (kips)" dataDxfId="251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250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249"/>
    <tableColumn id="108" xr3:uid="{A9574DAF-A489-4217-8582-60C3F118CF23}" name="Soil Cone Volume (ft3)" dataDxfId="248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247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246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45"/>
    <tableColumn id="110" xr3:uid="{B8FD59D7-4999-452D-8CD5-64F34D654549}" name="Calc. Helix Capacities" dataDxfId="244">
      <calculatedColumnFormula>"Pending"</calculatedColumnFormula>
    </tableColumn>
    <tableColumn id="111" xr3:uid="{A9D07216-EB30-4BD8-BEF9-982BA46274FF}" name="Calc. Structural Capacities" dataDxfId="243">
      <calculatedColumnFormula>"Pending"</calculatedColumnFormula>
    </tableColumn>
    <tableColumn id="112" xr3:uid="{25452C64-512D-4F7A-A136-1ECFD53E34FE}" name="Z_E22" dataDxfId="242"/>
    <tableColumn id="113" xr3:uid="{9A25E123-48C6-4278-A597-7AD1B081E97B}" name="Kt (ft-1)" dataDxfId="241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40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39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38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37"/>
    <tableColumn id="122" xr3:uid="{3AAFB060-5333-4FD2-BB16-2C9E6B2CE27B}" name="Pile Description" dataDxfId="236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35" dataDxfId="234">
  <autoFilter ref="K3:U4" xr:uid="{062B7F18-0347-47FB-BB8D-77E93F398121}"/>
  <tableColumns count="11">
    <tableColumn id="1" xr3:uid="{C6CBF283-705E-4759-8BCA-C3E0874D60B7}" uniqueName="1" name="Connection Type" queryTableFieldId="1" dataDxfId="233"/>
    <tableColumn id="2" xr3:uid="{C08AB596-C69D-4845-A14A-82FB7F46054A}" uniqueName="2" name="Lpile Elevation" queryTableFieldId="2" dataDxfId="232"/>
    <tableColumn id="3" xr3:uid="{FF122D51-E3E6-4D3C-A556-44D4BD576C14}" uniqueName="3" name="Shaft Type" queryTableFieldId="3" dataDxfId="231"/>
    <tableColumn id="5" xr3:uid="{D40C0C6D-B525-4E14-B0E4-8DEDA67366FB}" uniqueName="5" name="Max Shear (lb)" queryTableFieldId="5" dataDxfId="230"/>
    <tableColumn id="6" xr3:uid="{F36B569E-AE27-49B2-A79E-190837F81E21}" uniqueName="6" name="Max Moment (in-lb)" queryTableFieldId="6" dataDxfId="229"/>
    <tableColumn id="7" xr3:uid="{B2F5C413-192A-48EC-A4AA-4F48A09F693B}" uniqueName="7" name="Max Comp (lb)" queryTableFieldId="7" dataDxfId="228"/>
    <tableColumn id="8" xr3:uid="{B880F615-825E-45CA-AC2A-B633FA30C305}" uniqueName="8" name="Max Tension (lb)" queryTableFieldId="8" dataDxfId="227"/>
    <tableColumn id="9" xr3:uid="{F66FBAEA-584C-409D-9EC3-62250FBA4DF4}" uniqueName="9" name="Structures" queryTableFieldId="9" dataDxfId="226"/>
    <tableColumn id="4" xr3:uid="{66EFB213-D6EE-42A7-B4CA-0E37903C13FF}" uniqueName="4" name="Deflection @ grade (inches)" queryTableFieldId="10" dataDxfId="225"/>
    <tableColumn id="10" xr3:uid="{8F35A09F-5984-40AE-AAAC-881A003F6026}" uniqueName="10" name="Rotation @ Grade (degrees)" queryTableFieldId="11" dataDxfId="224"/>
    <tableColumn id="11" xr3:uid="{9360C711-C446-436A-A519-118E3A4AD920}" uniqueName="11" name="Expected Settlement" queryTableFieldId="12" dataDxfId="223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22" dataDxfId="221">
  <autoFilter ref="M8:R9" xr:uid="{4535A1B5-1618-4BD9-9C4E-7BF3E003B592}"/>
  <tableColumns count="6">
    <tableColumn id="1" xr3:uid="{110CDB34-0FC7-4F8F-9D10-660E7AD27D48}" uniqueName="1" name="Shaft Type" queryTableFieldId="1" dataDxfId="220"/>
    <tableColumn id="2" xr3:uid="{CFF6A06E-1116-4351-9241-697CA4ADE446}" uniqueName="2" name="Coating Type" queryTableFieldId="2" dataDxfId="219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18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17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16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15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14" dataDxfId="213">
  <autoFilter ref="C6:E16" xr:uid="{4F08A618-9B24-447E-A85A-6FA1EF36400B}"/>
  <tableColumns count="3">
    <tableColumn id="1" xr3:uid="{9365862A-2557-41AA-93DF-369F34AF8622}" name="WorkSheet Name" dataDxfId="212"/>
    <tableColumn id="2" xr3:uid="{443F5DA8-DE66-4F4D-9493-ADE8D95F4B12}" name="Navigate To" dataDxfId="211"/>
    <tableColumn id="3" xr3:uid="{D3CB21F0-AA3E-4E73-92AB-0EBC2D049361}" name="ID" dataDxfId="2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09" dataDxfId="208">
  <autoFilter ref="C3:Y4" xr:uid="{BEB1D95E-224C-4B2E-814E-B4CC312B5EB9}"/>
  <tableColumns count="23">
    <tableColumn id="1" xr3:uid="{87DE5871-A188-4C6F-85EF-477EF4D644FD}" uniqueName="1" name="Child Shaft Type" queryTableFieldId="1" dataDxfId="207"/>
    <tableColumn id="7" xr3:uid="{F882ACF1-8141-4BE5-9284-076766C01E0A}" uniqueName="7" name="Z_E1" queryTableFieldId="7" dataDxfId="206"/>
    <tableColumn id="3" xr3:uid="{D911A536-1688-488A-B1F1-DC224F85104E}" uniqueName="3" name="Shear" queryTableFieldId="3" dataDxfId="205"/>
    <tableColumn id="4" xr3:uid="{9E422894-EDEE-4906-83BB-01641ADE93EA}" uniqueName="4" name="Moment" queryTableFieldId="4" dataDxfId="204"/>
    <tableColumn id="5" xr3:uid="{87B0F97F-C7C0-4839-BEFF-0176A09D6377}" uniqueName="5" name="Comp" queryTableFieldId="5" dataDxfId="203"/>
    <tableColumn id="6" xr3:uid="{DDD9CA84-7AE1-46CA-B03F-6466582D3AD3}" uniqueName="6" name="Tension" queryTableFieldId="6" dataDxfId="202"/>
    <tableColumn id="29" xr3:uid="{F2F7E548-1712-46B1-8046-CFAB6E9222CD}" uniqueName="29" name="Z_E11" queryTableFieldId="30" dataDxfId="201"/>
    <tableColumn id="16" xr3:uid="{2E10430A-3A93-44DF-9957-7D39A492399C}" uniqueName="16" name="Capacity H1" queryTableFieldId="57" dataDxfId="200"/>
    <tableColumn id="17" xr3:uid="{C882C44A-6D5A-4A65-A558-DCB1CC188661}" uniqueName="17" name="Capacity H2" queryTableFieldId="58" dataDxfId="199"/>
    <tableColumn id="18" xr3:uid="{0481F589-5B4E-4463-9E73-4C219D3977AC}" uniqueName="18" name="Z_E15" queryTableFieldId="59" dataDxfId="198"/>
    <tableColumn id="19" xr3:uid="{A06306BE-C31C-4F39-A718-A250A2B02F5F}" uniqueName="19" name="Contribution Load H1" queryTableFieldId="60" dataDxfId="197"/>
    <tableColumn id="20" xr3:uid="{D734A82E-E07C-4F91-A396-862ECEF110F7}" uniqueName="20" name="Contribution Load H2" queryTableFieldId="61" dataDxfId="196"/>
    <tableColumn id="21" xr3:uid="{0CF6206E-6EE2-4D9B-A619-ABF1E484EDA6}" uniqueName="21" name="Tip and Helices Depth below grade" queryTableFieldId="62" dataDxfId="195"/>
    <tableColumn id="22" xr3:uid="{E121E319-810F-4E21-A5C8-F8CB415FC097}" uniqueName="22" name="Tip and Helices Area" queryTableFieldId="63" dataDxfId="194"/>
    <tableColumn id="23" xr3:uid="{55E63402-67FD-4065-ABF1-BEE996A8FFED}" uniqueName="23" name="Tip and Helices Soil Qult psf" queryTableFieldId="64" dataDxfId="193"/>
    <tableColumn id="24" xr3:uid="{A880EF07-2C14-44FC-B300-576A31AC277C}" uniqueName="24" name="Skin Friction Contribution Topper (Kips)" queryTableFieldId="65" dataDxfId="192"/>
    <tableColumn id="25" xr3:uid="{109A1CA2-5329-4E63-87AC-C028A92A9104}" uniqueName="25" name="Skin Friction Contribution Lead and Extensions (Kips)" queryTableFieldId="66" dataDxfId="191"/>
    <tableColumn id="26" xr3:uid="{DD30DC3A-C278-4847-B9F3-1B8A325BCF7B}" uniqueName="26" name="Compression Individual Contribution" queryTableFieldId="67" dataDxfId="190"/>
    <tableColumn id="27" xr3:uid="{C450A24B-EBF8-4830-A56F-33775557A6A5}" uniqueName="27" name="Tension Individual Contribution" queryTableFieldId="68" dataDxfId="189"/>
    <tableColumn id="28" xr3:uid="{52228CDC-0812-41FF-BA12-DEF25A83A7C0}" uniqueName="28" name="Z_E142" queryTableFieldId="69" dataDxfId="188"/>
    <tableColumn id="30" xr3:uid="{F519CA9C-6AF6-4BC9-82C3-5942662AB39D}" uniqueName="30" name="I.B.M. Compression Ultimate Capacity (kips)" queryTableFieldId="70" dataDxfId="187"/>
    <tableColumn id="31" xr3:uid="{8B2F4CA0-3890-45FE-B1DD-84751312221C}" uniqueName="31" name="I.B.M. Tension Ultimate Capacity (kips)" queryTableFieldId="71" dataDxfId="186"/>
    <tableColumn id="32" xr3:uid="{05B4B2FF-1162-4C28-922F-EC284CC327B1}" uniqueName="32" name="Z_E156" queryTableFieldId="72" dataDxfId="185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184" dataDxfId="183">
  <sortState ref="C6:D15">
    <sortCondition ref="C3:C13"/>
  </sortState>
  <tableColumns count="2">
    <tableColumn id="1" xr3:uid="{68349BC9-DBFE-4294-8EAE-C573C6675CCE}" name="WorkSheet Name" dataDxfId="182"/>
    <tableColumn id="2" xr3:uid="{0555064C-8D2C-449A-AD8F-429467F9A946}" name="Navigate To" dataDxfId="18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180" dataDxfId="179">
  <autoFilter ref="K6:N7" xr:uid="{18CF70D2-385C-4848-9AA5-1FA3FA695D0F}"/>
  <tableColumns count="4">
    <tableColumn id="1" xr3:uid="{1B798FFA-33B2-4E6F-B905-5BFF0E47A5C6}" name="Id" dataDxfId="178"/>
    <tableColumn id="2" xr3:uid="{592D18D8-4B6F-4A87-BED3-84DACBF94EAE}" name="Revision" dataDxfId="177">
      <calculatedColumnFormula>IF(Tbl_X1_10_IFC_Rev_Number[Id]=0,0,Tbl_X1_10_IFC_Rev_Number[Id])</calculatedColumnFormula>
    </tableColumn>
    <tableColumn id="3" xr3:uid="{CF24D273-1569-4891-96DB-40A604C5F27A}" name="Responsible" dataDxfId="176"/>
    <tableColumn id="4" xr3:uid="{574022EF-15F0-4856-BE17-882FBC132F1D}" name="Date" dataDxfId="1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174" dataDxfId="173">
  <autoFilter ref="D6:H7" xr:uid="{B5E14B0D-2178-406B-B570-BAC08867F79F}"/>
  <tableColumns count="5">
    <tableColumn id="1" xr3:uid="{2CA50D8F-E38A-40DD-A1DE-920194607342}" name="Id" dataDxfId="172"/>
    <tableColumn id="2" xr3:uid="{827787C4-A6F8-4DD8-9BDD-944762E5B86D}" name="Revision" dataDxfId="171">
      <calculatedColumnFormula>IF(Tbl_X1_10_IFQ_Rev_Number[Id]=0,0,CHAR(Tbl_X1_10_IFQ_Rev_Number[Id]+64))</calculatedColumnFormula>
    </tableColumn>
    <tableColumn id="3" xr3:uid="{37D3251D-D1A1-4A80-8854-EB4EEEC77775}" name="Responsible" dataDxfId="170"/>
    <tableColumn id="4" xr3:uid="{71D5A8B8-BDFC-4D13-8624-5F019E9657A1}" name="Rev_Responsible" dataDxfId="169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16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167" dataDxfId="166">
  <autoFilter ref="C7:E8" xr:uid="{E875CB78-21E5-4FA5-97C3-BB17B542210D}"/>
  <tableColumns count="3">
    <tableColumn id="1" xr3:uid="{31ECAAFB-E652-4111-8DB4-E4B35690C3DD}" name="ID" dataDxfId="165"/>
    <tableColumn id="2" xr3:uid="{876E4DE6-577D-4AFC-A84E-C968767F8620}" name="Pile Type" dataDxfId="164"/>
    <tableColumn id="3" xr3:uid="{4F7A226E-95B1-4804-8756-2C4408BE8171}" name="Description" dataDxfId="163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162" dataDxfId="160" headerRowBorderDxfId="161" tableBorderDxfId="159" totalsRowBorderDxfId="158">
  <tableColumns count="28">
    <tableColumn id="10" xr3:uid="{31EF48E0-5224-48F7-BEE3-7E7F2AC58D0D}" name="Pile Type" dataDxfId="157">
      <calculatedColumnFormula>MID(SUBSTITUTE(MID(CELL("filename",$A$1),FIND("]",CELL("filename",$A$1))+1,255),"_"," "),8,12)</calculatedColumnFormula>
    </tableColumn>
    <tableColumn id="21" xr3:uid="{E38238B7-EC26-4C66-87C2-E6E14227FAA4}" name="Child_Shaft" dataDxfId="156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155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154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153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152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151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150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149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148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147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146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45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44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43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42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41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40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39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38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37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36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35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34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33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32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31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30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29" dataDxfId="128">
  <autoFilter ref="J11:AB12" xr:uid="{B6A23003-CFCF-4932-BFE9-C7FFE8470E61}"/>
  <tableColumns count="19">
    <tableColumn id="1" xr3:uid="{F66E01F2-52FE-405C-856F-D4BA69AC5430}" name="Section" dataDxfId="127"/>
    <tableColumn id="2" xr3:uid="{2AD9E50C-71AE-4BF5-A436-76C668997BD4}" name="SOS" dataDxfId="126"/>
    <tableColumn id="3" xr3:uid="{8D951A06-F450-45F7-95A7-8261BD5EA072}" name="EOS" dataDxfId="125"/>
    <tableColumn id="10" xr3:uid="{D3890ACA-99F0-447F-A6C0-4AED05FC8895}" name="Diameter_Topper" dataDxfId="124"/>
    <tableColumn id="12" xr3:uid="{E1B040E0-1EDA-496B-8AC5-21B94E65E972}" name="Topper_Th" dataDxfId="123"/>
    <tableColumn id="5" xr3:uid="{D9E41348-AE48-4CD3-B9CA-B2B08475092F}" name="Diameter" dataDxfId="122"/>
    <tableColumn id="13" xr3:uid="{CA3F9C6F-97D2-4354-8ABB-F33DAC095EA7}" name="Diameter_Th" dataDxfId="121"/>
    <tableColumn id="6" xr3:uid="{BA5D0C85-150B-42E9-85ED-770ED1E2697F}" name="Length" dataDxfId="120"/>
    <tableColumn id="4" xr3:uid="{C8527CBE-17C3-46C7-A53D-9FA6ADD1D050}" name="H1" dataDxfId="119"/>
    <tableColumn id="14" xr3:uid="{AD2E59F0-C156-4AA8-A82B-65A8B79D1CFD}" name="H2" dataDxfId="118"/>
    <tableColumn id="15" xr3:uid="{43BEAA1F-60ED-4837-96D7-79DE87793B0C}" name="H3" dataDxfId="117"/>
    <tableColumn id="16" xr3:uid="{16993033-F4A4-4F2F-857E-5B0284C8F0B9}" name="H4" dataDxfId="116"/>
    <tableColumn id="17" xr3:uid="{2BC24287-B5A0-4631-B1F8-5D8DF0C3B235}" name="H5" dataDxfId="115"/>
    <tableColumn id="18" xr3:uid="{422136C7-E59D-4AA1-84C5-4F24945C2561}" name="H6" dataDxfId="114"/>
    <tableColumn id="19" xr3:uid="{F82C2E21-57B5-4A0C-AFA9-5D3665CFA992}" name="FLY_SOS" dataDxfId="113"/>
    <tableColumn id="7" xr3:uid="{F8292C6C-82CA-4C4A-A7F2-FDD2214803D4}" name="Helix_Thickness" dataDxfId="112"/>
    <tableColumn id="8" xr3:uid="{97A70ECC-D616-4C90-AD83-8F98213012F5}" name="Plating" dataDxfId="111"/>
    <tableColumn id="11" xr3:uid="{C90B3146-CB2E-42F1-B02C-C004B4F739D9}" name="Pile_Type" dataDxfId="110"/>
    <tableColumn id="9" xr3:uid="{94D91588-C660-4BFB-9D74-62F568395901}" name="Part_NO" dataDxfId="109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08" dataDxfId="107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06"/>
    <tableColumn id="2" xr3:uid="{00000000-0010-0000-0100-000002000000}" name="Shaft_Diam" dataDxfId="105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04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03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02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01" dataDxfId="100">
  <sortState ref="C5:D13">
    <sortCondition ref="C3:C12"/>
  </sortState>
  <tableColumns count="2">
    <tableColumn id="1" xr3:uid="{B287D0F9-15AE-4C85-A6C1-411788864614}" name="WorkSheet Name" dataDxfId="99"/>
    <tableColumn id="2" xr3:uid="{F6AD2CF8-2736-4172-9A07-D87F9B36868B}" name="Navigate To" dataDxfId="98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97" dataDxfId="96">
  <autoFilter ref="C6:D7" xr:uid="{15090C8B-01DF-4FAB-937B-677F055D3B07}"/>
  <tableColumns count="2">
    <tableColumn id="1" xr3:uid="{449B1651-954F-485B-97D9-3BE57EE8494D}" uniqueName="1" name="Pile_Type" queryTableFieldId="1" dataDxfId="95"/>
    <tableColumn id="2" xr3:uid="{23595311-78F8-4753-A915-596B87CF6B66}" uniqueName="2" name="Concatenate" queryTableFieldId="2" dataDxfId="9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G22" tableType="queryTable" totalsRowShown="0" headerRowDxfId="93" dataDxfId="92">
  <autoFilter ref="D17:G22" xr:uid="{B81C6B41-5401-4335-9D9E-E5A0E85ACE82}"/>
  <tableColumns count="4">
    <tableColumn id="1" xr3:uid="{CFC84F39-F374-436C-9E14-78202EAA3AFE}" uniqueName="1" name="PLAN_RD_07.00X000" queryTableFieldId="85"/>
    <tableColumn id="2" xr3:uid="{F26B64CD-2F09-4756-B412-8C80B04D39B6}" uniqueName="2" name="PLAN_RD_10.75X000" queryTableFieldId="86"/>
    <tableColumn id="3" xr3:uid="{BF8AED26-D843-4A67-8D99-4D9769A94995}" uniqueName="3" name="PLAN_RD_12.75X000" queryTableFieldId="87"/>
    <tableColumn id="4" xr3:uid="{DB94CB47-A250-492E-A191-FF06FC97F8AE}" uniqueName="4" name="PLAN_SQ_03.00X313" queryTableFieldId="88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S4:CB8" tableType="queryTable" totalsRowShown="0" headerRowDxfId="91" dataDxfId="90">
  <autoFilter ref="BS4:CB8" xr:uid="{B0007501-6A72-4A47-A1C0-F01EAC6DB4B9}"/>
  <tableColumns count="10">
    <tableColumn id="1" xr3:uid="{7F294EA3-0A77-4F37-8A42-A0B695B11407}" uniqueName="1" name="Shaft Type" queryTableFieldId="1" dataDxfId="89"/>
    <tableColumn id="2" xr3:uid="{A5B26324-C254-4271-8F1C-EBF38ACAEB87}" uniqueName="2" name="Shear" queryTableFieldId="2" dataDxfId="88"/>
    <tableColumn id="3" xr3:uid="{73635F5D-A6F2-4EBF-B36D-22A459AABCA7}" uniqueName="3" name="Moment" queryTableFieldId="3" dataDxfId="87"/>
    <tableColumn id="4" xr3:uid="{D701B4C5-22C5-40F7-9EC0-D80EDB6D789B}" uniqueName="4" name="Comp" queryTableFieldId="4" dataDxfId="86"/>
    <tableColumn id="5" xr3:uid="{8A4A4FFA-ADDE-4DE6-9D78-208C3AD01493}" uniqueName="5" name="Tension" queryTableFieldId="5" dataDxfId="85"/>
    <tableColumn id="6" xr3:uid="{D8626C33-7428-4027-A3F7-6A6C7591905B}" uniqueName="6" name="TOPile Max" queryTableFieldId="6" dataDxfId="84"/>
    <tableColumn id="7" xr3:uid="{52D2ABAB-3A1F-472B-92C8-1A66C5D80B3F}" uniqueName="7" name="TOPile Min" queryTableFieldId="7" dataDxfId="83"/>
    <tableColumn id="8" xr3:uid="{7E37EE35-9861-437A-906B-B6799F7A2935}" uniqueName="8" name="LPile Max" queryTableFieldId="8" dataDxfId="82"/>
    <tableColumn id="9" xr3:uid="{E2E442A9-3C06-4D3A-BFF0-85B33A130469}" uniqueName="9" name="LPile Min" queryTableFieldId="9" dataDxfId="81"/>
    <tableColumn id="10" xr3:uid="{C718D1E0-1709-4B0E-A381-D32D6A93D28D}" uniqueName="10" name="Helper_Used" queryTableFieldId="10" dataDxfId="80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7" tableType="queryTable" totalsRowShown="0" headerRowDxfId="79" dataDxfId="78">
  <autoFilter ref="C4:C7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77" dataDxfId="76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75"/>
    <tableColumn id="2" xr3:uid="{00000000-0010-0000-0200-000002000000}" name="Navigate To" dataDxfId="7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73" dataDxfId="72">
  <autoFilter ref="C4:C7" xr:uid="{0563441E-4AB4-4645-9408-0A52748777B9}"/>
  <tableColumns count="1">
    <tableColumn id="1" xr3:uid="{00000000-0010-0000-0300-000001000000}" uniqueName="1" name="Connection_Type" queryTableFieldId="1" dataDxfId="71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70" dataDxfId="69">
  <autoFilter ref="K4:L7" xr:uid="{0768810D-D95C-4DAA-9FE6-0DA9145E5425}"/>
  <tableColumns count="2">
    <tableColumn id="1" xr3:uid="{00000000-0010-0000-0400-000001000000}" uniqueName="1" name="Shaft_Type" queryTableFieldId="1" dataDxfId="68"/>
    <tableColumn id="2" xr3:uid="{00000000-0010-0000-0400-000002000000}" uniqueName="2" name="Shaft_Type_Short" queryTableFieldId="2" dataDxfId="67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66" dataDxfId="65">
  <autoFilter ref="N4:O8" xr:uid="{E26616F8-924C-4FA7-A6DC-0F1C2B3DCD1E}"/>
  <tableColumns count="2">
    <tableColumn id="1" xr3:uid="{3C81D70E-CDB6-4579-8FB2-73D824A27D1C}" uniqueName="1" name="p-y Curve Type" queryTableFieldId="1" dataDxfId="64"/>
    <tableColumn id="2" xr3:uid="{AA46C3CF-ED41-4FD7-9486-E4D79F61DD3C}" uniqueName="2" name="Type" queryTableFieldId="2" dataDxfId="63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62" dataDxfId="61">
  <autoFilter ref="S4:S6" xr:uid="{B3666ECC-7C89-4962-A2F7-DDE5E458EBCD}"/>
  <tableColumns count="1">
    <tableColumn id="1" xr3:uid="{26DFF762-5490-4BE4-91D2-B095B04DF49B}" uniqueName="1" name="Soil Classification" queryTableFieldId="1" dataDxfId="60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59" dataDxfId="58">
  <autoFilter ref="U4:U6" xr:uid="{200EE1ED-84BE-4CE0-9F5C-52D09E6D2D68}"/>
  <tableColumns count="1">
    <tableColumn id="1" xr3:uid="{B627E265-FD4C-44BD-A9A1-B3E759D43F5A}" uniqueName="1" name="Coarse-grain" queryTableFieldId="1" dataDxfId="57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56" dataDxfId="55">
  <autoFilter ref="W4:W9" xr:uid="{DD2C8A50-3890-4542-993B-181B8943D308}"/>
  <tableColumns count="1">
    <tableColumn id="1" xr3:uid="{858628F8-9451-4B6B-BFA9-9C90A0E58698}" uniqueName="1" name="Coarse-grain Consistency" queryTableFieldId="1" dataDxfId="54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53" dataDxfId="52">
  <autoFilter ref="Y4:Y6" xr:uid="{D7825D3F-F96E-454E-8793-761B83508D56}"/>
  <tableColumns count="1">
    <tableColumn id="1" xr3:uid="{E1EE55FC-F9E0-4DB3-896C-B6C4C693D283}" uniqueName="1" name="Fine-grain" queryTableFieldId="1" dataDxfId="51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50" dataDxfId="49">
  <autoFilter ref="AA4:AA9" xr:uid="{E8E90B01-6019-4A1E-BCC6-7CA8BE2AF073}"/>
  <tableColumns count="1">
    <tableColumn id="1" xr3:uid="{F4CB6EC8-050A-4C96-8A1E-BE7A129712C7}" uniqueName="1" name="Fine-grain Consistency" queryTableFieldId="1" dataDxfId="48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47" dataDxfId="46">
  <autoFilter ref="Q4:Q8" xr:uid="{763D0140-C710-4D40-A64F-E0283B40AF5E}"/>
  <tableColumns count="1">
    <tableColumn id="1" xr3:uid="{21AA9B72-449F-498F-8D92-9BC15707E23E}" uniqueName="1" name="Fine And Coarse Grain" queryTableFieldId="1" dataDxfId="4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44" dataDxfId="43">
  <autoFilter ref="E4:I17" xr:uid="{9FF24F2D-D1BD-45AA-8420-CC278CDA4D90}"/>
  <tableColumns count="5">
    <tableColumn id="1" xr3:uid="{8F2230B5-9070-4496-8C96-9F76DB1590E1}" uniqueName="1" name="Pile Shape" queryTableFieldId="1" dataDxfId="42"/>
    <tableColumn id="2" xr3:uid="{F6855E45-2632-4D20-8990-4BC455071AA8}" uniqueName="2" name="Diameter" queryTableFieldId="2" dataDxfId="41"/>
    <tableColumn id="3" xr3:uid="{7FCFFB74-63D6-4983-AAF9-08C8C7EEB75F}" uniqueName="3" name="Th" queryTableFieldId="3" dataDxfId="40"/>
    <tableColumn id="4" xr3:uid="{E9627B1C-D14B-436E-88D0-8F2B2A3D1B16}" uniqueName="4" name="Kt" queryTableFieldId="4" dataDxfId="39"/>
    <tableColumn id="5" xr3:uid="{CEF1937A-C07A-4D4C-B486-679AF5EF6FA0}" uniqueName="5" name="Max Torque" queryTableFieldId="5" dataDxfId="38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37" dataDxfId="36">
  <autoFilter ref="AC4:AG6" xr:uid="{AEB2C7D4-D990-4CB7-B7FA-E9CAD7334ACF}"/>
  <tableColumns count="5">
    <tableColumn id="1" xr3:uid="{D764541A-700B-4172-BF5A-8C763F191396}" uniqueName="1" name="Diameter" queryTableFieldId="1" dataDxfId="35"/>
    <tableColumn id="2" xr3:uid="{D073456D-ACBF-4147-A9BF-4772101E5AF0}" uniqueName="2" name="8" queryTableFieldId="2" dataDxfId="34"/>
    <tableColumn id="3" xr3:uid="{8871791D-F9F0-45DB-9F32-92ECC92B4FDD}" uniqueName="3" name="10" queryTableFieldId="3" dataDxfId="33"/>
    <tableColumn id="4" xr3:uid="{F885FD64-B2D9-4079-BF23-88C5E2E71146}" uniqueName="4" name="12" queryTableFieldId="4" dataDxfId="32"/>
    <tableColumn id="5" xr3:uid="{1DF39656-E62C-46C2-865E-0EBCB59291F3}" uniqueName="5" name="14" queryTableFieldId="5" dataDxfId="3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30" dataDxfId="29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28" dataDxfId="27">
  <autoFilter ref="D4:D6" xr:uid="{87C5348B-125E-495E-9365-8E4CF9D2C10D}"/>
  <tableColumns count="1">
    <tableColumn id="1" xr3:uid="{00000000-0010-0000-0600-000001000000}" uniqueName="1" name="Pile_Shape" queryTableFieldId="1" dataDxfId="26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25" dataDxfId="24">
  <autoFilter ref="F4:F6" xr:uid="{F6D6524C-D070-412F-AB66-923F9E0E7A5F}"/>
  <tableColumns count="1">
    <tableColumn id="1" xr3:uid="{00000000-0010-0000-0700-000001000000}" uniqueName="1" name="Diameter" queryTableFieldId="1" dataDxfId="23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22" dataDxfId="21">
  <autoFilter ref="F19:F25" xr:uid="{BFDD1D65-B518-4FFC-AE39-85833974B074}"/>
  <tableColumns count="1">
    <tableColumn id="1" xr3:uid="{00000000-0010-0000-0800-000001000000}" uniqueName="1" name="Diameter" queryTableFieldId="1" dataDxfId="20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19" dataDxfId="18">
  <autoFilter ref="F9:F11" xr:uid="{32902755-D846-42BC-A734-311621921E1D}"/>
  <tableColumns count="1">
    <tableColumn id="1" xr3:uid="{00000000-0010-0000-0900-000001000000}" uniqueName="1" name="Diameter" queryTableFieldId="1" dataDxfId="17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16" dataDxfId="15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14" dataDxfId="13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12" dataDxfId="11">
  <tableColumns count="11">
    <tableColumn id="1" xr3:uid="{68E2AB36-FE5E-480B-B3A2-7139E2E8C673}" uniqueName="1" name="Pile_Diameter" queryTableFieldId="2" dataDxfId="10"/>
    <tableColumn id="2" xr3:uid="{D8E0C180-E533-4044-B641-BE95A5D1CB2D}" uniqueName="2" name="BHP" queryTableFieldId="3" dataDxfId="9"/>
    <tableColumn id="3" xr3:uid="{E2CB96F7-6DA5-4022-B582-A8285EDD04E8}" uniqueName="3" name="TBHP" queryTableFieldId="4" dataDxfId="8"/>
    <tableColumn id="4" xr3:uid="{E3463B08-0D9E-49B6-A339-956CE984135A}" uniqueName="4" name="Ext_Coupling_in" queryTableFieldId="5" dataDxfId="7"/>
    <tableColumn id="5" xr3:uid="{25ABE55D-D333-461C-B314-FFEED7A7290C}" uniqueName="5" name="Ext_Coupling_ft" queryTableFieldId="6" dataDxfId="6"/>
    <tableColumn id="6" xr3:uid="{AB2A1BA0-3667-4C05-A129-AC770CE1E99B}" uniqueName="6" name="Pitch_In" queryTableFieldId="7" dataDxfId="5"/>
    <tableColumn id="7" xr3:uid="{D2D9E6F8-F093-44D2-85DA-DF0C3FE9A4B5}" uniqueName="7" name="Pitch_ft" queryTableFieldId="8" dataDxfId="4"/>
    <tableColumn id="8" xr3:uid="{3FE69B5F-AF85-45A1-9014-7D5DF9A255FE}" uniqueName="8" name="Start_Tolerace_in" queryTableFieldId="9" dataDxfId="3"/>
    <tableColumn id="9" xr3:uid="{96970F91-B90E-43B4-89D1-74A3D08E884E}" uniqueName="9" name="H1_S_in" queryTableFieldId="10" dataDxfId="2"/>
    <tableColumn id="10" xr3:uid="{B1693515-0732-434C-9F1A-8D55ACA53C9F}" uniqueName="10" name="H1_S_ft" queryTableFieldId="11" dataDxfId="1"/>
    <tableColumn id="11" xr3:uid="{3FB081A0-09A1-4656-B284-A4BFCADDB8A2}" uniqueName="11" name="Topper_Helix" queryTableFieldId="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drawing" Target="../drawings/drawing2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topLeftCell="A4" zoomScale="80" zoomScaleNormal="80" workbookViewId="0">
      <selection activeCell="C3" sqref="C3:G3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315" t="s">
        <v>403</v>
      </c>
      <c r="D3" s="315"/>
      <c r="E3" s="315"/>
      <c r="F3" s="315"/>
      <c r="G3" s="315"/>
      <c r="H3" s="126"/>
      <c r="I3" s="315" t="s">
        <v>404</v>
      </c>
      <c r="J3" s="315"/>
      <c r="K3" s="315"/>
      <c r="L3" s="315"/>
      <c r="M3" s="315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2500</v>
      </c>
      <c r="AC6" s="119">
        <f>INDEX(Tbl_50_Pile_Type_Design[Minimum Depth (ft)],MATCH(Tbl_10_IFQ[[#This Row],[Shaft Description]],Tbl_50_Pile_Type_Design[Pile Description],0))</f>
        <v>1.3125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317" t="s">
        <v>515</v>
      </c>
      <c r="D27" s="317"/>
      <c r="E27" s="317"/>
      <c r="F27" s="317"/>
      <c r="G27" s="317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497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1"/>
      <c r="E33" s="282"/>
      <c r="F33" s="280" t="s">
        <v>516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529</v>
      </c>
      <c r="D35" s="284"/>
      <c r="E35" s="282"/>
      <c r="F35" s="280" t="s">
        <v>517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518</v>
      </c>
      <c r="D37" s="290"/>
      <c r="E37" s="282"/>
      <c r="F37" s="280" t="s">
        <v>521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519</v>
      </c>
      <c r="D39" s="281"/>
      <c r="E39" s="282"/>
      <c r="F39" s="280" t="s">
        <v>522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520</v>
      </c>
      <c r="D41" s="281"/>
      <c r="E41" s="282"/>
      <c r="F41" s="280" t="s">
        <v>523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521" priority="37" operator="equal">
      <formula>""</formula>
    </cfRule>
  </conditionalFormatting>
  <conditionalFormatting sqref="D7">
    <cfRule type="cellIs" dxfId="520" priority="36" operator="equal">
      <formula>""</formula>
    </cfRule>
  </conditionalFormatting>
  <conditionalFormatting sqref="D15">
    <cfRule type="cellIs" dxfId="519" priority="34" operator="equal">
      <formula>""</formula>
    </cfRule>
  </conditionalFormatting>
  <conditionalFormatting sqref="D19">
    <cfRule type="cellIs" dxfId="518" priority="33" operator="equal">
      <formula>""</formula>
    </cfRule>
  </conditionalFormatting>
  <conditionalFormatting sqref="D21">
    <cfRule type="cellIs" dxfId="517" priority="32" operator="equal">
      <formula>""</formula>
    </cfRule>
  </conditionalFormatting>
  <conditionalFormatting sqref="D23">
    <cfRule type="cellIs" dxfId="516" priority="31" operator="equal">
      <formula>""</formula>
    </cfRule>
  </conditionalFormatting>
  <conditionalFormatting sqref="D17">
    <cfRule type="cellIs" dxfId="515" priority="30" operator="equal">
      <formula>""</formula>
    </cfRule>
  </conditionalFormatting>
  <conditionalFormatting sqref="D13">
    <cfRule type="cellIs" dxfId="514" priority="29" operator="equal">
      <formula>""</formula>
    </cfRule>
  </conditionalFormatting>
  <conditionalFormatting sqref="J5">
    <cfRule type="cellIs" dxfId="513" priority="27" operator="equal">
      <formula>""</formula>
    </cfRule>
  </conditionalFormatting>
  <conditionalFormatting sqref="J7">
    <cfRule type="cellIs" dxfId="512" priority="26" operator="equal">
      <formula>""</formula>
    </cfRule>
  </conditionalFormatting>
  <conditionalFormatting sqref="D5:G5">
    <cfRule type="expression" dxfId="511" priority="25">
      <formula>$D$5=""</formula>
    </cfRule>
  </conditionalFormatting>
  <conditionalFormatting sqref="G7">
    <cfRule type="cellIs" dxfId="510" priority="24" operator="equal">
      <formula>""</formula>
    </cfRule>
  </conditionalFormatting>
  <conditionalFormatting sqref="G9">
    <cfRule type="cellIs" dxfId="509" priority="23" operator="equal">
      <formula>""</formula>
    </cfRule>
  </conditionalFormatting>
  <conditionalFormatting sqref="D11">
    <cfRule type="cellIs" dxfId="508" priority="22" operator="equal">
      <formula>""</formula>
    </cfRule>
  </conditionalFormatting>
  <conditionalFormatting sqref="D25">
    <cfRule type="cellIs" dxfId="507" priority="21" operator="equal">
      <formula>""</formula>
    </cfRule>
  </conditionalFormatting>
  <conditionalFormatting sqref="G35">
    <cfRule type="cellIs" dxfId="506" priority="9" operator="equal">
      <formula>""</formula>
    </cfRule>
  </conditionalFormatting>
  <conditionalFormatting sqref="D29">
    <cfRule type="cellIs" dxfId="505" priority="14" operator="equal">
      <formula>""</formula>
    </cfRule>
  </conditionalFormatting>
  <conditionalFormatting sqref="D33">
    <cfRule type="cellIs" dxfId="504" priority="13" operator="equal">
      <formula>""</formula>
    </cfRule>
  </conditionalFormatting>
  <conditionalFormatting sqref="D35">
    <cfRule type="cellIs" dxfId="503" priority="12" operator="equal">
      <formula>""</formula>
    </cfRule>
  </conditionalFormatting>
  <conditionalFormatting sqref="D37">
    <cfRule type="cellIs" dxfId="502" priority="11" operator="equal">
      <formula>""</formula>
    </cfRule>
  </conditionalFormatting>
  <conditionalFormatting sqref="G33">
    <cfRule type="cellIs" dxfId="501" priority="10" operator="equal">
      <formula>""</formula>
    </cfRule>
  </conditionalFormatting>
  <conditionalFormatting sqref="D31">
    <cfRule type="cellIs" dxfId="500" priority="8" operator="equal">
      <formula>""</formula>
    </cfRule>
  </conditionalFormatting>
  <conditionalFormatting sqref="G37">
    <cfRule type="cellIs" dxfId="499" priority="7" operator="equal">
      <formula>""</formula>
    </cfRule>
  </conditionalFormatting>
  <conditionalFormatting sqref="G29">
    <cfRule type="cellIs" dxfId="498" priority="6" operator="equal">
      <formula>""</formula>
    </cfRule>
  </conditionalFormatting>
  <conditionalFormatting sqref="D39">
    <cfRule type="cellIs" dxfId="497" priority="5" operator="equal">
      <formula>""</formula>
    </cfRule>
  </conditionalFormatting>
  <conditionalFormatting sqref="D41">
    <cfRule type="cellIs" dxfId="496" priority="3" operator="equal">
      <formula>""</formula>
    </cfRule>
  </conditionalFormatting>
  <conditionalFormatting sqref="G41">
    <cfRule type="cellIs" dxfId="495" priority="2" operator="equal">
      <formula>""</formula>
    </cfRule>
  </conditionalFormatting>
  <conditionalFormatting sqref="G39">
    <cfRule type="cellIs" dxfId="494" priority="1" operator="equal">
      <formula>""</formula>
    </cfRule>
  </conditionalFormatting>
  <dataValidations disablePrompts="1"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13"/>
  <sheetViews>
    <sheetView showGridLines="0" zoomScale="80" zoomScaleNormal="8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ht="34.5" x14ac:dyDescent="0.3">
      <c r="C6" s="10" t="s">
        <v>530</v>
      </c>
      <c r="D6" s="10"/>
      <c r="E6" s="10"/>
      <c r="F6" s="313" t="s">
        <v>532</v>
      </c>
      <c r="G6" s="230" t="s">
        <v>44</v>
      </c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 t="s">
        <v>540</v>
      </c>
      <c r="N6" s="232">
        <v>2</v>
      </c>
      <c r="O6" s="10" t="s">
        <v>467</v>
      </c>
      <c r="P6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ref="AD6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Cable Tray Tee
P-03, P-06STEEL2PLAN_RD_07.00X0000000</v>
      </c>
      <c r="AI6" s="228"/>
      <c r="AJ6" s="225"/>
      <c r="AK6" s="226"/>
      <c r="AL6" s="227"/>
      <c r="AM6" s="225"/>
      <c r="AN6" s="273"/>
      <c r="AO6" s="229" t="str">
        <f>IF(Tbl_30_Structures[[#This Row],[Tag Name]] = "",Tbl_30_Structures[[#This Row],[Structure Name]],Tbl_30_Structures[[#This Row],[Tag Name]]&amp;" "&amp;Tbl_30_Structures[[#This Row],[Structure Name]])</f>
        <v>Cable Tray Tee
P-03, P-06</v>
      </c>
    </row>
    <row r="7" spans="1:41" x14ac:dyDescent="0.3">
      <c r="C7" s="292" t="s">
        <v>531</v>
      </c>
      <c r="D7" s="292"/>
      <c r="E7" s="292"/>
      <c r="F7" s="293" t="s">
        <v>533</v>
      </c>
      <c r="G7" s="292" t="s">
        <v>44</v>
      </c>
      <c r="H7" s="293"/>
      <c r="I7" s="293"/>
      <c r="J7" s="294"/>
      <c r="K7" s="294"/>
      <c r="L7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7" s="294" t="s">
        <v>541</v>
      </c>
      <c r="N7" s="296">
        <v>8</v>
      </c>
      <c r="O7" s="292" t="s">
        <v>466</v>
      </c>
      <c r="P7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7" s="297"/>
      <c r="R7" s="116"/>
      <c r="S7" s="292"/>
      <c r="T7" s="298"/>
      <c r="U7" s="299"/>
      <c r="V7" s="299"/>
      <c r="W7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7" s="301"/>
      <c r="Y7" s="302">
        <f t="shared" ref="Y7:AB13" si="1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$M7&amp;"_Comb"&amp;"["&amp;Y$5&amp;"]")
     )
    ),
0
 )</f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C7" s="303"/>
      <c r="AD7" s="304" t="str">
        <f t="array" ref="AD7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7" s="305"/>
      <c r="AF7" s="302" t="str">
        <f>IF(
         Tbl_30_Structures[[#This Row],[Shaft Description]] ="", "",
         Tbl_30_Structures[[#This Row],[Shaft Description]]&amp;"_"&amp;Tbl_30_Structures[[ Cap Description]]
)</f>
        <v/>
      </c>
      <c r="AG7" s="306"/>
      <c r="AH7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03.00"STEEL8PLAN_SQ_03.00X3130000</v>
      </c>
      <c r="AI7" s="307"/>
      <c r="AJ7" s="308"/>
      <c r="AK7" s="309"/>
      <c r="AL7" s="310"/>
      <c r="AM7" s="308"/>
      <c r="AN7" s="311"/>
      <c r="AO7" s="312" t="str">
        <f>IF(Tbl_30_Structures[[#This Row],[Tag Name]] = "",Tbl_30_Structures[[#This Row],[Structure Name]],Tbl_30_Structures[[#This Row],[Tag Name]]&amp;" "&amp;Tbl_30_Structures[[#This Row],[Structure Name]])</f>
        <v>MPS 03.00"</v>
      </c>
    </row>
    <row r="8" spans="1:41" ht="34.5" x14ac:dyDescent="0.3">
      <c r="C8" s="292" t="s">
        <v>530</v>
      </c>
      <c r="D8" s="292"/>
      <c r="E8" s="292"/>
      <c r="F8" s="314" t="s">
        <v>534</v>
      </c>
      <c r="G8" s="292" t="s">
        <v>44</v>
      </c>
      <c r="H8" s="293"/>
      <c r="I8" s="293"/>
      <c r="J8" s="294"/>
      <c r="K8" s="294"/>
      <c r="L8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8" s="294" t="s">
        <v>542</v>
      </c>
      <c r="N8" s="296">
        <v>4</v>
      </c>
      <c r="O8" s="292" t="s">
        <v>467</v>
      </c>
      <c r="P8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8" s="297"/>
      <c r="R8" s="116"/>
      <c r="S8" s="292"/>
      <c r="T8" s="298"/>
      <c r="U8" s="299"/>
      <c r="V8" s="299"/>
      <c r="W8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8" s="301"/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C8" s="303"/>
      <c r="AD8" s="304" t="str">
        <f t="array" ref="AD8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8" s="305"/>
      <c r="AF8" s="302" t="str">
        <f>IF(
         Tbl_30_Structures[[#This Row],[Shaft Description]] ="", "",
         Tbl_30_Structures[[#This Row],[Shaft Description]]&amp;"_"&amp;Tbl_30_Structures[[ Cap Description]]
)</f>
        <v/>
      </c>
      <c r="AG8" s="306"/>
      <c r="AH8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Building
P-01,P-02,P-04,P-05STEEL4PLAN_RD_07.00X0000000</v>
      </c>
      <c r="AI8" s="307"/>
      <c r="AJ8" s="308"/>
      <c r="AK8" s="309"/>
      <c r="AL8" s="310"/>
      <c r="AM8" s="308"/>
      <c r="AN8" s="311"/>
      <c r="AO8" s="312" t="str">
        <f>IF(Tbl_30_Structures[[#This Row],[Tag Name]] = "",Tbl_30_Structures[[#This Row],[Structure Name]],Tbl_30_Structures[[#This Row],[Tag Name]]&amp;" "&amp;Tbl_30_Structures[[#This Row],[Structure Name]])</f>
        <v>Building
P-01,P-02,P-04,P-05</v>
      </c>
    </row>
    <row r="9" spans="1:41" x14ac:dyDescent="0.3">
      <c r="C9" s="292" t="s">
        <v>531</v>
      </c>
      <c r="D9" s="292"/>
      <c r="E9" s="292"/>
      <c r="F9" s="293" t="s">
        <v>535</v>
      </c>
      <c r="G9" s="292" t="s">
        <v>44</v>
      </c>
      <c r="H9" s="293"/>
      <c r="I9" s="293"/>
      <c r="J9" s="294"/>
      <c r="K9" s="294"/>
      <c r="L9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9" s="294" t="s">
        <v>543</v>
      </c>
      <c r="N9" s="296">
        <v>5</v>
      </c>
      <c r="O9" s="292" t="s">
        <v>467</v>
      </c>
      <c r="P9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9" s="297"/>
      <c r="R9" s="116"/>
      <c r="S9" s="292"/>
      <c r="T9" s="298"/>
      <c r="U9" s="299"/>
      <c r="V9" s="299"/>
      <c r="W9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9" s="301"/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C9" s="303"/>
      <c r="AD9" s="304" t="str">
        <f t="array" ref="AD9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9" s="305"/>
      <c r="AF9" s="302" t="str">
        <f>IF(
         Tbl_30_Structures[[#This Row],[Shaft Description]] ="", "",
         Tbl_30_Structures[[#This Row],[Shaft Description]]&amp;"_"&amp;Tbl_30_Structures[[ Cap Description]]
)</f>
        <v/>
      </c>
      <c r="AG9" s="306"/>
      <c r="AH9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05.50"STEEL5PLAN_RD_07.00X0000000</v>
      </c>
      <c r="AI9" s="307"/>
      <c r="AJ9" s="308"/>
      <c r="AK9" s="309"/>
      <c r="AL9" s="310"/>
      <c r="AM9" s="308"/>
      <c r="AN9" s="311"/>
      <c r="AO9" s="312" t="str">
        <f>IF(Tbl_30_Structures[[#This Row],[Tag Name]] = "",Tbl_30_Structures[[#This Row],[Structure Name]],Tbl_30_Structures[[#This Row],[Tag Name]]&amp;" "&amp;Tbl_30_Structures[[#This Row],[Structure Name]])</f>
        <v>MPS 05.50"</v>
      </c>
    </row>
    <row r="10" spans="1:41" x14ac:dyDescent="0.3">
      <c r="C10" s="292" t="s">
        <v>531</v>
      </c>
      <c r="D10" s="292"/>
      <c r="E10" s="292"/>
      <c r="F10" s="293" t="s">
        <v>536</v>
      </c>
      <c r="G10" s="292" t="s">
        <v>44</v>
      </c>
      <c r="H10" s="293"/>
      <c r="I10" s="293"/>
      <c r="J10" s="294"/>
      <c r="K10" s="294"/>
      <c r="L10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0" s="294" t="s">
        <v>544</v>
      </c>
      <c r="N10" s="296">
        <v>6</v>
      </c>
      <c r="O10" s="292" t="s">
        <v>467</v>
      </c>
      <c r="P10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0" s="297"/>
      <c r="R10" s="116"/>
      <c r="S10" s="292"/>
      <c r="T10" s="298"/>
      <c r="U10" s="299"/>
      <c r="V10" s="299"/>
      <c r="W10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0" s="301"/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C10" s="303"/>
      <c r="AD10" s="304" t="str">
        <f t="array" ref="AD10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0" s="305"/>
      <c r="AF10" s="302" t="str">
        <f>IF(
         Tbl_30_Structures[[#This Row],[Shaft Description]] ="", "",
         Tbl_30_Structures[[#This Row],[Shaft Description]]&amp;"_"&amp;Tbl_30_Structures[[ Cap Description]]
)</f>
        <v/>
      </c>
      <c r="AG10" s="306"/>
      <c r="AH10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07.00"STEEL6PLAN_RD_07.00X0000000</v>
      </c>
      <c r="AI10" s="307"/>
      <c r="AJ10" s="308"/>
      <c r="AK10" s="309"/>
      <c r="AL10" s="310"/>
      <c r="AM10" s="308"/>
      <c r="AN10" s="311"/>
      <c r="AO10" s="312" t="str">
        <f>IF(Tbl_30_Structures[[#This Row],[Tag Name]] = "",Tbl_30_Structures[[#This Row],[Structure Name]],Tbl_30_Structures[[#This Row],[Tag Name]]&amp;" "&amp;Tbl_30_Structures[[#This Row],[Structure Name]])</f>
        <v>MPS 07.00"</v>
      </c>
    </row>
    <row r="11" spans="1:41" x14ac:dyDescent="0.3">
      <c r="C11" s="292" t="s">
        <v>531</v>
      </c>
      <c r="D11" s="292"/>
      <c r="E11" s="292"/>
      <c r="F11" s="293" t="s">
        <v>537</v>
      </c>
      <c r="G11" s="292" t="s">
        <v>44</v>
      </c>
      <c r="H11" s="293"/>
      <c r="I11" s="293"/>
      <c r="J11" s="294"/>
      <c r="K11" s="294"/>
      <c r="L11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1" s="294" t="s">
        <v>545</v>
      </c>
      <c r="N11" s="296">
        <v>3</v>
      </c>
      <c r="O11" s="292" t="s">
        <v>548</v>
      </c>
      <c r="P11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1" s="297"/>
      <c r="R11" s="116"/>
      <c r="S11" s="292"/>
      <c r="T11" s="298"/>
      <c r="U11" s="299"/>
      <c r="V11" s="299"/>
      <c r="W11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1" s="301"/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C11" s="303"/>
      <c r="AD11" s="304" t="str">
        <f t="array" ref="AD1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1" s="305"/>
      <c r="AF11" s="302" t="str">
        <f>IF(
         Tbl_30_Structures[[#This Row],[Shaft Description]] ="", "",
         Tbl_30_Structures[[#This Row],[Shaft Description]]&amp;"_"&amp;Tbl_30_Structures[[ Cap Description]]
)</f>
        <v/>
      </c>
      <c r="AG11" s="306"/>
      <c r="AH11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10.75"STEEL3PLAN_RD_10.75X0000000</v>
      </c>
      <c r="AI11" s="307"/>
      <c r="AJ11" s="308"/>
      <c r="AK11" s="309"/>
      <c r="AL11" s="310"/>
      <c r="AM11" s="308"/>
      <c r="AN11" s="311"/>
      <c r="AO11" s="312" t="str">
        <f>IF(Tbl_30_Structures[[#This Row],[Tag Name]] = "",Tbl_30_Structures[[#This Row],[Structure Name]],Tbl_30_Structures[[#This Row],[Tag Name]]&amp;" "&amp;Tbl_30_Structures[[#This Row],[Structure Name]])</f>
        <v>MPS 10.75"</v>
      </c>
    </row>
    <row r="12" spans="1:41" ht="69" x14ac:dyDescent="0.3">
      <c r="C12" s="292" t="s">
        <v>530</v>
      </c>
      <c r="D12" s="292"/>
      <c r="E12" s="292"/>
      <c r="F12" s="314" t="s">
        <v>538</v>
      </c>
      <c r="G12" s="292" t="s">
        <v>44</v>
      </c>
      <c r="H12" s="293"/>
      <c r="I12" s="293"/>
      <c r="J12" s="294"/>
      <c r="K12" s="294"/>
      <c r="L12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2" s="294" t="s">
        <v>546</v>
      </c>
      <c r="N12" s="296">
        <v>10</v>
      </c>
      <c r="O12" s="292" t="s">
        <v>466</v>
      </c>
      <c r="P12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2" s="297"/>
      <c r="R12" s="116"/>
      <c r="S12" s="292"/>
      <c r="T12" s="298"/>
      <c r="U12" s="299"/>
      <c r="V12" s="299"/>
      <c r="W12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2" s="301"/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C12" s="303"/>
      <c r="AD12" s="304" t="str">
        <f t="array" ref="AD12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2" s="305"/>
      <c r="AF12" s="302" t="str">
        <f>IF(
         Tbl_30_Structures[[#This Row],[Shaft Description]] ="", "",
         Tbl_30_Structures[[#This Row],[Shaft Description]]&amp;"_"&amp;Tbl_30_Structures[[ Cap Description]]
)</f>
        <v/>
      </c>
      <c r="AG12" s="306"/>
      <c r="AH12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Meters Skid
P-07, P-08, P-11, P-12, P-13, P-14, P-15, P-16, P-19, P-20STEEL10PLAN_SQ_03.00X3130000</v>
      </c>
      <c r="AI12" s="307"/>
      <c r="AJ12" s="308"/>
      <c r="AK12" s="309"/>
      <c r="AL12" s="310"/>
      <c r="AM12" s="308"/>
      <c r="AN12" s="311"/>
      <c r="AO12" s="312" t="str">
        <f>IF(Tbl_30_Structures[[#This Row],[Tag Name]] = "",Tbl_30_Structures[[#This Row],[Structure Name]],Tbl_30_Structures[[#This Row],[Tag Name]]&amp;" "&amp;Tbl_30_Structures[[#This Row],[Structure Name]])</f>
        <v>Meters Skid
P-07, P-08, P-11, P-12, P-13, P-14, P-15, P-16, P-19, P-20</v>
      </c>
    </row>
    <row r="13" spans="1:41" x14ac:dyDescent="0.3">
      <c r="C13" s="292" t="s">
        <v>531</v>
      </c>
      <c r="D13" s="292"/>
      <c r="E13" s="292"/>
      <c r="F13" s="293" t="s">
        <v>539</v>
      </c>
      <c r="G13" s="292" t="s">
        <v>44</v>
      </c>
      <c r="H13" s="293"/>
      <c r="I13" s="293"/>
      <c r="J13" s="294"/>
      <c r="K13" s="294"/>
      <c r="L13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3" s="294" t="s">
        <v>547</v>
      </c>
      <c r="N13" s="296">
        <v>1</v>
      </c>
      <c r="O13" s="292" t="s">
        <v>549</v>
      </c>
      <c r="P13" s="127" t="str">
        <f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3" s="297"/>
      <c r="R13" s="116"/>
      <c r="S13" s="292"/>
      <c r="T13" s="298"/>
      <c r="U13" s="299"/>
      <c r="V13" s="299"/>
      <c r="W13" s="300" t="str">
        <f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3" s="301"/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C13" s="303"/>
      <c r="AD13" s="304" t="str">
        <f t="array" ref="AD13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3" s="305"/>
      <c r="AF13" s="302" t="str">
        <f>IF(
         Tbl_30_Structures[[#This Row],[Shaft Description]] ="", "",
         Tbl_30_Structures[[#This Row],[Shaft Description]]&amp;"_"&amp;Tbl_30_Structures[[ Cap Description]]
)</f>
        <v/>
      </c>
      <c r="AG13" s="306"/>
      <c r="AH13" s="307" t="str">
        <f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12.75"STEEL1PLAN_RD_12.75X0000000</v>
      </c>
      <c r="AI13" s="307"/>
      <c r="AJ13" s="308"/>
      <c r="AK13" s="309"/>
      <c r="AL13" s="310"/>
      <c r="AM13" s="308"/>
      <c r="AN13" s="311"/>
      <c r="AO13" s="312" t="str">
        <f>IF(Tbl_30_Structures[[#This Row],[Tag Name]] = "",Tbl_30_Structures[[#This Row],[Structure Name]],Tbl_30_Structures[[#This Row],[Tag Name]]&amp;" "&amp;Tbl_30_Structures[[#This Row],[Structure Name]])</f>
        <v>MPS 12.75"</v>
      </c>
    </row>
  </sheetData>
  <conditionalFormatting sqref="J6:J13">
    <cfRule type="expression" dxfId="469" priority="2">
      <formula>$G6="Steel"</formula>
    </cfRule>
  </conditionalFormatting>
  <conditionalFormatting sqref="S6:U13">
    <cfRule type="expression" dxfId="468" priority="1">
      <formula>$R6="Yes"</formula>
    </cfRule>
  </conditionalFormatting>
  <dataValidations disablePrompts="1" count="7">
    <dataValidation type="list" allowBlank="1" showInputMessage="1" showErrorMessage="1" sqref="G6:G13" xr:uid="{00000000-0002-0000-0100-000000000000}">
      <formula1>INDIRECT("Tbl_803_Connection_Type[Connection_Type]")</formula1>
    </dataValidation>
    <dataValidation type="list" allowBlank="1" showInputMessage="1" showErrorMessage="1" sqref="O6:P13" xr:uid="{00000000-0002-0000-0100-000001000000}">
      <formula1>INDIRECT("Tbl_X1_30_Help_Shaft_Type[Shaft_Type]")</formula1>
    </dataValidation>
    <dataValidation type="list" allowBlank="1" showInputMessage="1" showErrorMessage="1" sqref="R6:R13" xr:uid="{317A5388-9317-4E1F-AC44-6D3442D073DF}">
      <formula1>"Yes,No"</formula1>
    </dataValidation>
    <dataValidation type="list" allowBlank="1" showInputMessage="1" showErrorMessage="1" sqref="S6:S13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:U13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:T13" xr:uid="{FA9338E7-FA1F-4DFE-992B-AD497193F78C}">
      <formula1>0</formula1>
      <formula2>100</formula2>
    </dataValidation>
    <dataValidation type="list" allowBlank="1" showInputMessage="1" showErrorMessage="1" sqref="H6:H13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heckBox_30_Caps">
          <controlPr defaultSize="0" autoLine="0" r:id="rId5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4" name="CheckBox_30_Caps"/>
      </mc:Fallback>
    </mc:AlternateContent>
    <mc:AlternateContent xmlns:mc="http://schemas.openxmlformats.org/markup-compatibility/2006">
      <mc:Choice Requires="x14">
        <control shapeId="2052" r:id="rId6" name="CheckBox_30_Structures">
          <controlPr defaultSize="0" autoLine="0" r:id="rId7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6" name="CheckBox_30_Structures"/>
      </mc:Fallback>
    </mc:AlternateContent>
    <mc:AlternateContent xmlns:mc="http://schemas.openxmlformats.org/markup-compatibility/2006">
      <mc:Choice Requires="x14">
        <control shapeId="2059" r:id="rId8" name="CheckBox_30_Row_Last">
          <controlPr defaultSize="0" autoLine="0" r:id="rId9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8" name="CheckBox_30_Row_Last"/>
      </mc:Fallback>
    </mc:AlternateContent>
    <mc:AlternateContent xmlns:mc="http://schemas.openxmlformats.org/markup-compatibility/2006">
      <mc:Choice Requires="x14">
        <control shapeId="2060" r:id="rId10" name="CheckBox_30_Multiple_Rows">
          <controlPr defaultSize="0" autoLine="0" r:id="rId11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10" name="CheckBox_30_Multiple_Row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322"/>
      <c r="L3" s="322"/>
      <c r="M3" s="322"/>
      <c r="N3" s="323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319" t="s">
        <v>90</v>
      </c>
      <c r="D11" s="320"/>
      <c r="E11" s="320"/>
      <c r="F11" s="320"/>
      <c r="G11" s="320"/>
      <c r="H11" s="320"/>
      <c r="I11" s="321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319" t="s">
        <v>88</v>
      </c>
      <c r="D16" s="320"/>
      <c r="E16" s="320"/>
      <c r="F16" s="320"/>
      <c r="G16" s="320"/>
      <c r="H16" s="320"/>
      <c r="I16" s="321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318" t="s">
        <v>89</v>
      </c>
      <c r="D21" s="318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426" priority="37">
      <formula>N5&lt;&gt;""</formula>
    </cfRule>
  </conditionalFormatting>
  <conditionalFormatting sqref="AA5">
    <cfRule type="cellIs" dxfId="425" priority="13" stopIfTrue="1" operator="equal">
      <formula>0</formula>
    </cfRule>
  </conditionalFormatting>
  <conditionalFormatting sqref="K5:AA5">
    <cfRule type="expression" dxfId="424" priority="42">
      <formula>$M5&lt;&gt;$M4</formula>
    </cfRule>
    <cfRule type="expression" dxfId="423" priority="43">
      <formula>$K5&lt;=$D$7</formula>
    </cfRule>
    <cfRule type="expression" dxfId="422" priority="44">
      <formula>$K5&lt;=$D$8</formula>
    </cfRule>
    <cfRule type="expression" dxfId="421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85" r:id="rId4" name="CheckBox_40_N_Value_QS">
          <controlPr defaultSize="0" autoLine="0" autoPict="0" r:id="rId5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4" name="CheckBox_40_N_Value_QS"/>
      </mc:Fallback>
    </mc:AlternateContent>
    <mc:AlternateContent xmlns:mc="http://schemas.openxmlformats.org/markup-compatibility/2006">
      <mc:Choice Requires="x14">
        <control shapeId="3074" r:id="rId6" name="CheckBox_40_Axial_vs_Lateral">
          <controlPr defaultSize="0" autoLine="0" r:id="rId7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6" name="CheckBox_40_Axial_vs_Lateral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90" r:id="rId10" name="CheckBox_40_Lateral_QS">
          <controlPr defaultSize="0" autoLine="0" r:id="rId11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10" name="CheckBox_40_Lateral_QS"/>
      </mc:Fallback>
    </mc:AlternateContent>
    <mc:AlternateContent xmlns:mc="http://schemas.openxmlformats.org/markup-compatibility/2006">
      <mc:Choice Requires="x14">
        <control shapeId="3091" r:id="rId12" name="CheckBox_40_Axial_QS">
          <controlPr defaultSize="0" autoLine="0" r:id="rId13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12" name="CheckBox_40_Axial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6"/>
  <sheetViews>
    <sheetView showGridLines="0" zoomScale="80" zoomScaleNormal="80" workbookViewId="0">
      <selection activeCell="D13" sqref="D13"/>
    </sheetView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24" t="s">
        <v>301</v>
      </c>
      <c r="G3" s="326"/>
      <c r="H3" s="326"/>
      <c r="I3" s="325"/>
      <c r="K3" s="324" t="s">
        <v>294</v>
      </c>
      <c r="L3" s="325"/>
      <c r="M3" s="14"/>
      <c r="N3" s="324" t="s">
        <v>293</v>
      </c>
      <c r="O3" s="325"/>
      <c r="P3" s="14"/>
      <c r="Q3" s="14"/>
      <c r="R3" s="14"/>
      <c r="S3" s="324" t="s">
        <v>316</v>
      </c>
      <c r="T3" s="326"/>
      <c r="U3" s="325"/>
      <c r="V3" s="14"/>
      <c r="W3" s="324" t="s">
        <v>166</v>
      </c>
      <c r="X3" s="326"/>
      <c r="Y3" s="326"/>
      <c r="Z3" s="326"/>
      <c r="AA3" s="325"/>
      <c r="AC3" s="324" t="s">
        <v>182</v>
      </c>
      <c r="AD3" s="326"/>
      <c r="AE3" s="326"/>
      <c r="AF3" s="326"/>
      <c r="AG3" s="326"/>
      <c r="AH3" s="326"/>
      <c r="AI3" s="326"/>
      <c r="AJ3" s="326"/>
      <c r="AK3" s="326"/>
      <c r="AL3" s="326"/>
      <c r="AM3" s="325"/>
      <c r="AO3" s="324" t="s">
        <v>205</v>
      </c>
      <c r="AP3" s="325"/>
      <c r="AQ3" s="324" t="s">
        <v>206</v>
      </c>
      <c r="AR3" s="325"/>
      <c r="AS3" s="14"/>
      <c r="BB3" s="324" t="s">
        <v>181</v>
      </c>
      <c r="BC3" s="325"/>
      <c r="BE3" s="324" t="s">
        <v>233</v>
      </c>
      <c r="BF3" s="326"/>
      <c r="BG3" s="326"/>
      <c r="BH3" s="326"/>
      <c r="BI3" s="326"/>
      <c r="BJ3" s="326"/>
      <c r="BK3" s="325"/>
      <c r="BM3" s="324" t="s">
        <v>242</v>
      </c>
      <c r="BN3" s="326"/>
      <c r="BO3" s="326"/>
      <c r="BP3" s="326"/>
      <c r="BQ3" s="326"/>
      <c r="BR3" s="326"/>
      <c r="BS3" s="325"/>
      <c r="BU3" s="324" t="s">
        <v>251</v>
      </c>
      <c r="BV3" s="325"/>
      <c r="BX3" s="324" t="s">
        <v>252</v>
      </c>
      <c r="BY3" s="325"/>
      <c r="CA3" s="324" t="s">
        <v>250</v>
      </c>
      <c r="CB3" s="326"/>
      <c r="CC3" s="326"/>
      <c r="CD3" s="326"/>
      <c r="CE3" s="326"/>
      <c r="CF3" s="326"/>
      <c r="CG3" s="326"/>
      <c r="CH3" s="325"/>
      <c r="CJ3" s="324" t="s">
        <v>512</v>
      </c>
      <c r="CK3" s="326"/>
      <c r="CL3" s="326"/>
      <c r="CM3" s="326"/>
      <c r="CN3" s="326"/>
      <c r="CO3" s="325"/>
      <c r="CP3" s="274"/>
      <c r="CQ3" s="324" t="s">
        <v>302</v>
      </c>
      <c r="CR3" s="326"/>
      <c r="CS3" s="326"/>
      <c r="CT3" s="326"/>
      <c r="CU3" s="326"/>
      <c r="CV3" s="326"/>
      <c r="CW3" s="325"/>
      <c r="CY3" s="324" t="s">
        <v>281</v>
      </c>
      <c r="CZ3" s="326"/>
      <c r="DA3" s="326"/>
      <c r="DB3" s="326"/>
      <c r="DC3" s="326"/>
      <c r="DD3" s="326"/>
      <c r="DE3" s="326"/>
      <c r="DF3" s="326"/>
      <c r="DG3" s="326"/>
      <c r="DH3" s="325"/>
      <c r="DJ3" s="324" t="s">
        <v>296</v>
      </c>
      <c r="DK3" s="326"/>
      <c r="DL3" s="326"/>
      <c r="DM3" s="326"/>
      <c r="DN3" s="326"/>
      <c r="DO3" s="325"/>
      <c r="DQ3" s="324" t="s">
        <v>306</v>
      </c>
      <c r="DR3" s="326"/>
      <c r="DS3" s="325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505</v>
      </c>
      <c r="CK4" s="275" t="s">
        <v>506</v>
      </c>
      <c r="CL4" s="275" t="s">
        <v>507</v>
      </c>
      <c r="CM4" s="275" t="s">
        <v>508</v>
      </c>
      <c r="CN4" s="275" t="s">
        <v>509</v>
      </c>
      <c r="CO4" s="102" t="s">
        <v>510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511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 t="s">
        <v>548</v>
      </c>
      <c r="E5" s="133" t="s">
        <v>548</v>
      </c>
      <c r="F5" s="134">
        <f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H5" s="134">
        <f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I5" s="134">
        <f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J5" s="135"/>
      <c r="K5" s="136">
        <f>IFERROR(Tbl_50_Pile_Type_Design[[#This Row],[I.B.M. Compression Ultimate Capacity (kips)]]/(Tbl_50_Pile_Type_Design[[#This Row],[Comp]]*0.001),0)</f>
        <v>0</v>
      </c>
      <c r="L5" s="137">
        <f>IFERROR(Tbl_50_Pile_Type_Design[[#This Row],[I.B.M. Tension Ultimate Capacity (kips)]]/(Tbl_50_Pile_Type_Design[[#This Row],[Tension]]*0.001),0)</f>
        <v>0</v>
      </c>
      <c r="M5" s="135"/>
      <c r="N5" s="136">
        <f>IFERROR(Tbl_50_Pile_Type_Design[[#This Row],[C.S.M. Compression Ultimate Capacity (kips)]]/(Tbl_50_Pile_Type_Design[[#This Row],[Comp]]*0.001),0)</f>
        <v>0</v>
      </c>
      <c r="O5" s="137">
        <f>IFERROR(Tbl_50_Pile_Type_Design[[#This Row],[C.S.M. Tension Ultimate Capacity (kips)]]/(Tbl_50_Pile_Type_Design[[#This Row],[Tension]]*0.001),0)</f>
        <v>0</v>
      </c>
      <c r="P5" s="135"/>
      <c r="Q5" s="137">
        <f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>IFERROR(1/(Tbl_50_Pile_Type_Design[[#This Row],[Torque Shaft Max Capacity
ft-lb]]/Tbl_50_Pile_Type_Design[[#This Row],[Inst. Torque (ft-kips)]]),0)</f>
        <v>2.1186440677966101E-2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>RD</v>
      </c>
      <c r="AD5" s="147">
        <f>IFERROR(IF(
Tbl_50_Pile_Type_Design[[#This Row],[Topper]]="YES",
VALUE(MID(Tbl_50_Pile_Type_Design[[#This Row],[Child Shaft Type]],24,5)),
VALUE(MID(Tbl_50_Pile_Type_Design[[#This Row],[Child Shaft Type]],9,5))
),"00.00"&amp;CHAR(34))</f>
        <v>10.75</v>
      </c>
      <c r="AE5" s="148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0.36499999999999999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1.3125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90.76</v>
      </c>
      <c r="BN5" s="161" t="str">
        <f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>SUM(Tbl_50_Pile_Type_Design[[#This Row],[Area Tip of Pile]:[Area H6]])</f>
        <v>90.76</v>
      </c>
      <c r="BV5" s="163">
        <f>SUM(Tbl_50_Pile_Type_Design[[#This Row],[Area H1]:[Area H6]])</f>
        <v>0</v>
      </c>
      <c r="BW5" s="145"/>
      <c r="BX5" s="160">
        <f>CONVERT(Tbl_50_Pile_Type_Design[[#This Row],[Compression Tip + Helices in2]],"in^2","ft^2")</f>
        <v>0.63027777777777783</v>
      </c>
      <c r="BY5" s="163">
        <f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 t="e">
        <f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#N/A</v>
      </c>
      <c r="DD5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 t="e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H5" s="163" t="e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#N/A</v>
      </c>
      <c r="DI5" s="145"/>
      <c r="DJ5" s="160">
        <f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>IFERROR(
Tbl_50_Pile_Type_Design[[#This Row],[C.S.M. Top Plate Capacity (kips)]]+Tbl_50_Pile_Type_Design[[#This Row],[Cylindrical Shear (kips)]],
0)</f>
        <v>0</v>
      </c>
      <c r="DP5" s="145"/>
      <c r="DQ5" s="175">
        <f>IFERROR(PI()*(LOOKUP(2,1/(Tbl_50_Pile_Type_Design[[#This Row],[Depth H1]:[Depth H6]]&lt;&gt;""),Tbl_50_Pile_Type_Design[[#This Row],[Depth H1]:[Depth H6]]))^3/3,0)</f>
        <v>0</v>
      </c>
      <c r="DR5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ref="DX5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3</v>
      </c>
      <c r="DY5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ref="EA5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118000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"/>
      <c r="D6" s="110"/>
      <c r="E6" s="110"/>
      <c r="F6" s="111"/>
      <c r="G6" s="111"/>
      <c r="H6" s="111"/>
      <c r="I6" s="111"/>
      <c r="J6" s="111"/>
      <c r="AX6" s="112"/>
    </row>
    <row r="7" spans="1:133" x14ac:dyDescent="0.3">
      <c r="C7" s="13"/>
      <c r="D7" s="14"/>
      <c r="E7" s="14"/>
      <c r="F7" s="14"/>
      <c r="G7" s="14"/>
      <c r="H7" s="14"/>
      <c r="I7" s="14"/>
      <c r="J7" s="14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  <c r="X10" s="113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  <c r="X13" s="113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</sheetData>
  <sheetProtection formatColumns="0" formatRows="0" insertRows="0" selectLockedCells="1"/>
  <mergeCells count="19"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  <mergeCell ref="K3:L3"/>
    <mergeCell ref="N3:O3"/>
    <mergeCell ref="DJ3:DO3"/>
    <mergeCell ref="F3:I3"/>
    <mergeCell ref="CJ3:CO3"/>
  </mergeCells>
  <dataValidations count="4">
    <dataValidation type="list" allowBlank="1" showInputMessage="1" showErrorMessage="1" sqref="D5" xr:uid="{B71AE96C-506C-4BA2-8E01-7E127483B611}">
      <formula1>INDIRECT("Tbl_X2_50_Parent_Shaft_Not_Used_DropDown[Parent Shaft Type]")</formula1>
    </dataValidation>
    <dataValidation type="list" allowBlank="1" showInputMessage="1" showErrorMessage="1" sqref="AL5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" xr:uid="{4827EB6D-12E9-4E9F-9B2D-4C034EC43400}">
      <formula1>"B,F,H,Z"</formula1>
    </dataValidation>
    <dataValidation type="list" allowBlank="1" showInputMessage="1" showErrorMessage="1" sqref="E5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88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</xm:sqref>
        </x14:conditionalFormatting>
        <x14:conditionalFormatting xmlns:xm="http://schemas.microsoft.com/office/excel/2006/main">
          <x14:cfRule type="iconSet" priority="389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390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391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392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</xm:sqref>
        </x14:conditionalFormatting>
        <x14:conditionalFormatting xmlns:xm="http://schemas.microsoft.com/office/excel/2006/main">
          <x14:cfRule type="iconSet" priority="393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27" t="s">
        <v>451</v>
      </c>
      <c r="F3" s="328"/>
      <c r="G3" s="328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29"/>
      <c r="F4" s="329"/>
      <c r="G4" s="329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501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502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500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zoomScaleNormal="100" workbookViewId="0">
      <selection activeCell="I9" sqref="I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496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498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499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505</v>
      </c>
      <c r="K3" s="117" t="s">
        <v>506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524</v>
      </c>
      <c r="P4" s="117" t="s">
        <v>525</v>
      </c>
      <c r="Q4" s="117" t="s">
        <v>526</v>
      </c>
      <c r="R4" s="117">
        <v>0</v>
      </c>
      <c r="S4" s="291">
        <v>9.8080522645073351</v>
      </c>
      <c r="T4" s="117" t="s">
        <v>527</v>
      </c>
      <c r="U4" s="117" t="s">
        <v>528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AB13" sqref="AB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CB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5" width="9.140625" style="1"/>
    <col min="66" max="66" width="23.140625" style="1" bestFit="1" customWidth="1"/>
    <col min="67" max="67" width="9.140625" style="1"/>
    <col min="68" max="68" width="23" style="1" bestFit="1" customWidth="1"/>
    <col min="69" max="69" width="23" style="1" customWidth="1"/>
    <col min="70" max="70" width="9.140625" style="1"/>
    <col min="71" max="71" width="38.7109375" style="1" bestFit="1" customWidth="1"/>
    <col min="72" max="72" width="8.5703125" style="1" bestFit="1" customWidth="1"/>
    <col min="73" max="73" width="11" style="1" bestFit="1" customWidth="1"/>
    <col min="74" max="74" width="9" style="1" bestFit="1" customWidth="1"/>
    <col min="75" max="75" width="10.42578125" style="1" bestFit="1" customWidth="1"/>
    <col min="76" max="76" width="13.7109375" style="1" bestFit="1" customWidth="1"/>
    <col min="77" max="77" width="13.42578125" style="1" bestFit="1" customWidth="1"/>
    <col min="78" max="78" width="12" style="1" bestFit="1" customWidth="1"/>
    <col min="79" max="79" width="11.7109375" style="1" bestFit="1" customWidth="1"/>
    <col min="80" max="80" width="13.42578125" style="1" bestFit="1" customWidth="1"/>
    <col min="81" max="81" width="12" style="1" bestFit="1" customWidth="1"/>
    <col min="82" max="82" width="11.7109375" style="1" bestFit="1" customWidth="1"/>
    <col min="83" max="83" width="15" style="1" bestFit="1" customWidth="1"/>
    <col min="84" max="84" width="9.140625" style="1"/>
    <col min="85" max="85" width="38.7109375" style="1" bestFit="1" customWidth="1"/>
    <col min="86" max="86" width="15" style="1" bestFit="1" customWidth="1"/>
    <col min="87" max="16384" width="9.140625" style="1"/>
  </cols>
  <sheetData>
    <row r="1" spans="1:80" s="2" customFormat="1" ht="129" customHeight="1" thickBot="1" x14ac:dyDescent="0.35">
      <c r="A1" s="3"/>
    </row>
    <row r="2" spans="1:80" ht="17.25" thickTop="1" x14ac:dyDescent="0.3"/>
    <row r="4" spans="1:80" x14ac:dyDescent="0.3">
      <c r="BS4" s="1" t="s">
        <v>14</v>
      </c>
      <c r="BT4" s="1" t="s">
        <v>10</v>
      </c>
      <c r="BU4" s="1" t="s">
        <v>11</v>
      </c>
      <c r="BV4" s="1" t="s">
        <v>12</v>
      </c>
      <c r="BW4" s="1" t="s">
        <v>13</v>
      </c>
      <c r="BX4" s="1" t="s">
        <v>158</v>
      </c>
      <c r="BY4" s="1" t="s">
        <v>159</v>
      </c>
      <c r="BZ4" s="1" t="s">
        <v>160</v>
      </c>
      <c r="CA4" s="1" t="s">
        <v>161</v>
      </c>
      <c r="CB4" s="1" t="s">
        <v>162</v>
      </c>
    </row>
    <row r="5" spans="1:80" x14ac:dyDescent="0.3">
      <c r="BS5" s="1" t="s">
        <v>467</v>
      </c>
      <c r="BT5" s="1">
        <v>0</v>
      </c>
      <c r="BU5" s="1">
        <v>0</v>
      </c>
      <c r="BV5" s="1">
        <v>0</v>
      </c>
      <c r="BW5" s="1">
        <v>0</v>
      </c>
      <c r="BZ5" s="1">
        <v>0</v>
      </c>
      <c r="CA5" s="1">
        <v>0</v>
      </c>
      <c r="CB5" s="1">
        <f>COUNTIF(Tbl_50_Pile_Type_Design[Parent Shaft Type],Tbl_X2_30_Loads_Stick_Up[[#This Row],[Shaft Type]])</f>
        <v>0</v>
      </c>
    </row>
    <row r="6" spans="1:80" x14ac:dyDescent="0.3">
      <c r="BS6" s="1" t="s">
        <v>466</v>
      </c>
      <c r="BT6" s="1">
        <v>0</v>
      </c>
      <c r="BU6" s="1">
        <v>0</v>
      </c>
      <c r="BV6" s="1">
        <v>0</v>
      </c>
      <c r="BW6" s="1">
        <v>0</v>
      </c>
      <c r="BZ6" s="1">
        <v>0</v>
      </c>
      <c r="CA6" s="1">
        <v>0</v>
      </c>
      <c r="CB6" s="1">
        <f>COUNTIF(Tbl_50_Pile_Type_Design[Parent Shaft Type],Tbl_X2_30_Loads_Stick_Up[[#This Row],[Shaft Type]])</f>
        <v>0</v>
      </c>
    </row>
    <row r="7" spans="1:80" x14ac:dyDescent="0.3">
      <c r="BS7" s="1" t="s">
        <v>548</v>
      </c>
      <c r="BT7" s="1">
        <v>0</v>
      </c>
      <c r="BU7" s="1">
        <v>0</v>
      </c>
      <c r="BV7" s="1">
        <v>0</v>
      </c>
      <c r="BW7" s="1">
        <v>0</v>
      </c>
      <c r="BZ7" s="1">
        <v>0</v>
      </c>
      <c r="CA7" s="1">
        <v>0</v>
      </c>
      <c r="CB7" s="1">
        <f>COUNTIF(Tbl_50_Pile_Type_Design[Parent Shaft Type],Tbl_X2_30_Loads_Stick_Up[[#This Row],[Shaft Type]])</f>
        <v>1</v>
      </c>
    </row>
    <row r="8" spans="1:80" x14ac:dyDescent="0.3">
      <c r="BS8" s="1" t="s">
        <v>549</v>
      </c>
      <c r="BT8" s="1">
        <v>0</v>
      </c>
      <c r="BU8" s="1">
        <v>0</v>
      </c>
      <c r="BV8" s="1">
        <v>0</v>
      </c>
      <c r="BW8" s="1">
        <v>0</v>
      </c>
      <c r="BZ8" s="1">
        <v>0</v>
      </c>
      <c r="CA8" s="1">
        <v>0</v>
      </c>
      <c r="CB8" s="1">
        <f>COUNTIF(Tbl_50_Pile_Type_Design[Parent Shaft Type],Tbl_X2_30_Loads_Stick_Up[[#This Row],[Shaft Type]])</f>
        <v>0</v>
      </c>
    </row>
    <row r="17" spans="4:7" x14ac:dyDescent="0.3">
      <c r="D17" t="s">
        <v>467</v>
      </c>
      <c r="E17" t="s">
        <v>548</v>
      </c>
      <c r="F17" t="s">
        <v>549</v>
      </c>
      <c r="G17" t="s">
        <v>466</v>
      </c>
    </row>
    <row r="18" spans="4:7" x14ac:dyDescent="0.3">
      <c r="D18" t="s">
        <v>467</v>
      </c>
      <c r="E18" t="s">
        <v>548</v>
      </c>
      <c r="F18" t="s">
        <v>549</v>
      </c>
      <c r="G18" t="s">
        <v>466</v>
      </c>
    </row>
    <row r="19" spans="4:7" x14ac:dyDescent="0.3">
      <c r="D19"/>
      <c r="E19"/>
      <c r="F19"/>
      <c r="G19"/>
    </row>
    <row r="20" spans="4:7" x14ac:dyDescent="0.3">
      <c r="D20"/>
      <c r="E20"/>
      <c r="F20"/>
      <c r="G20"/>
    </row>
    <row r="21" spans="4:7" x14ac:dyDescent="0.3">
      <c r="D21"/>
      <c r="E21"/>
      <c r="F21"/>
      <c r="G21"/>
    </row>
    <row r="22" spans="4:7" x14ac:dyDescent="0.3">
      <c r="D22"/>
      <c r="E22"/>
      <c r="F22"/>
      <c r="G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 t="s">
        <v>467</v>
      </c>
      <c r="D5" s="9"/>
    </row>
    <row r="6" spans="1:4" ht="17.25" x14ac:dyDescent="0.3">
      <c r="C6" t="s">
        <v>549</v>
      </c>
      <c r="D6" s="9"/>
    </row>
    <row r="7" spans="1:4" ht="17.25" x14ac:dyDescent="0.3">
      <c r="C7" t="s">
        <v>466</v>
      </c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513</v>
      </c>
      <c r="AE4" s="277" t="s">
        <v>503</v>
      </c>
      <c r="AF4" s="277" t="s">
        <v>504</v>
      </c>
      <c r="AG4" s="277" t="s">
        <v>514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2019-06-04T02:42:53Z</dcterms:modified>
  <cp:category/>
  <cp:contentStatus/>
</cp:coreProperties>
</file>