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sia\Desktop\Old Classes\2.671\First Measurement (3-4-20)\"/>
    </mc:Choice>
  </mc:AlternateContent>
  <xr:revisionPtr revIDLastSave="0" documentId="8_{1F151586-8586-4298-8413-04389D2C6DFD}" xr6:coauthVersionLast="45" xr6:coauthVersionMax="45" xr10:uidLastSave="{00000000-0000-0000-0000-000000000000}"/>
  <bookViews>
    <workbookView xWindow="-120" yWindow="-120" windowWidth="20730" windowHeight="11160" xr2:uid="{20512735-5EC8-402F-9EFE-30F727B386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9" i="1" l="1"/>
  <c r="AJ8" i="1"/>
  <c r="AJ7" i="1"/>
  <c r="AJ6" i="1"/>
  <c r="AJ5" i="1"/>
  <c r="AJ4" i="1"/>
  <c r="T20" i="2" l="1"/>
  <c r="AL14" i="1" l="1"/>
  <c r="X26" i="1"/>
  <c r="P19" i="1"/>
  <c r="H49" i="1"/>
  <c r="I49" i="1" s="1"/>
  <c r="G49" i="1"/>
  <c r="H40" i="1"/>
  <c r="I40" i="1" s="1"/>
  <c r="G40" i="1"/>
  <c r="H33" i="1"/>
  <c r="I33" i="1" s="1"/>
  <c r="G33" i="1"/>
  <c r="H26" i="1"/>
  <c r="I26" i="1" s="1"/>
  <c r="G26" i="1"/>
  <c r="W17" i="1"/>
  <c r="X17" i="1" s="1"/>
  <c r="W21" i="1"/>
  <c r="X21" i="1" s="1"/>
  <c r="W20" i="1"/>
  <c r="X20" i="1" s="1"/>
  <c r="W19" i="1"/>
  <c r="X19" i="1" s="1"/>
  <c r="W18" i="1"/>
  <c r="X18" i="1" s="1"/>
  <c r="AH9" i="1" s="1"/>
  <c r="AI9" i="1" s="1"/>
  <c r="W10" i="1"/>
  <c r="X10" i="1" s="1"/>
  <c r="O21" i="1"/>
  <c r="P21" i="1" s="1"/>
  <c r="O20" i="1"/>
  <c r="P20" i="1" s="1"/>
  <c r="O19" i="1"/>
  <c r="O18" i="1"/>
  <c r="P18" i="1" s="1"/>
  <c r="O17" i="1"/>
  <c r="P17" i="1" s="1"/>
  <c r="Q18" i="1" l="1"/>
  <c r="AG8" i="1" s="1"/>
  <c r="AH8" i="1"/>
  <c r="AI8" i="1" s="1"/>
  <c r="Y18" i="1"/>
  <c r="AG9" i="1" s="1"/>
  <c r="G18" i="1"/>
  <c r="H18" i="1"/>
  <c r="I18" i="1" s="1"/>
  <c r="O11" i="1"/>
  <c r="P11" i="1" s="1"/>
  <c r="O12" i="1"/>
  <c r="P12" i="1" s="1"/>
  <c r="O13" i="1"/>
  <c r="P13" i="1" s="1"/>
  <c r="O14" i="1"/>
  <c r="P14" i="1" s="1"/>
  <c r="O10" i="1"/>
  <c r="P10" i="1" s="1"/>
  <c r="N13" i="1"/>
  <c r="N14" i="1"/>
  <c r="O4" i="1"/>
  <c r="P4" i="1" s="1"/>
  <c r="O5" i="1"/>
  <c r="P5" i="1" s="1"/>
  <c r="O6" i="1"/>
  <c r="P6" i="1" s="1"/>
  <c r="O7" i="1"/>
  <c r="P7" i="1" s="1"/>
  <c r="O3" i="1"/>
  <c r="P3" i="1" s="1"/>
  <c r="AH4" i="1" s="1"/>
  <c r="AI4" i="1" s="1"/>
  <c r="N4" i="1"/>
  <c r="N5" i="1"/>
  <c r="W11" i="1"/>
  <c r="X11" i="1" s="1"/>
  <c r="AG7" i="1" s="1"/>
  <c r="W12" i="1"/>
  <c r="X12" i="1" s="1"/>
  <c r="W13" i="1"/>
  <c r="X13" i="1" s="1"/>
  <c r="W14" i="1"/>
  <c r="X14" i="1" s="1"/>
  <c r="AH7" i="1" s="1"/>
  <c r="AI7" i="1" s="1"/>
  <c r="V3" i="1"/>
  <c r="H11" i="1"/>
  <c r="I11" i="1" s="1"/>
  <c r="G11" i="1"/>
  <c r="W4" i="1"/>
  <c r="X4" i="1" s="1"/>
  <c r="W5" i="1"/>
  <c r="X5" i="1" s="1"/>
  <c r="W6" i="1"/>
  <c r="X6" i="1" s="1"/>
  <c r="W7" i="1"/>
  <c r="X7" i="1" s="1"/>
  <c r="W3" i="1"/>
  <c r="X3" i="1" s="1"/>
  <c r="AG5" i="1" s="1"/>
  <c r="H4" i="1"/>
  <c r="I4" i="1" s="1"/>
  <c r="G4" i="1"/>
  <c r="C4" i="1"/>
  <c r="D4" i="1" s="1"/>
  <c r="B4" i="1"/>
  <c r="N3" i="1" s="1"/>
  <c r="Y4" i="1" l="1"/>
  <c r="N12" i="1"/>
  <c r="Y11" i="1"/>
  <c r="N11" i="1"/>
  <c r="Q4" i="1"/>
  <c r="AH5" i="1"/>
  <c r="AI5" i="1" s="1"/>
  <c r="AG6" i="1"/>
  <c r="AL12" i="1" s="1"/>
  <c r="AG4" i="1"/>
  <c r="V5" i="1"/>
  <c r="V20" i="1"/>
  <c r="V18" i="1"/>
  <c r="V17" i="1"/>
  <c r="V19" i="1"/>
  <c r="N17" i="1"/>
  <c r="N19" i="1"/>
  <c r="N21" i="1"/>
  <c r="N20" i="1"/>
  <c r="N18" i="1"/>
  <c r="V21" i="1"/>
  <c r="N7" i="1"/>
  <c r="V4" i="1"/>
  <c r="N6" i="1"/>
  <c r="N10" i="1"/>
  <c r="Q11" i="1"/>
  <c r="AH6" i="1"/>
  <c r="AI6" i="1" s="1"/>
  <c r="V10" i="1"/>
  <c r="V14" i="1"/>
  <c r="V12" i="1"/>
  <c r="V13" i="1"/>
  <c r="V7" i="1"/>
  <c r="V6" i="1"/>
  <c r="V11" i="1"/>
</calcChain>
</file>

<file path=xl/sharedStrings.xml><?xml version="1.0" encoding="utf-8"?>
<sst xmlns="http://schemas.openxmlformats.org/spreadsheetml/2006/main" count="138" uniqueCount="46">
  <si>
    <t>Initial Heights(mm)</t>
  </si>
  <si>
    <t>Mean</t>
  </si>
  <si>
    <t>STD</t>
  </si>
  <si>
    <t>uncertainty</t>
  </si>
  <si>
    <t>Cup Length (mm)</t>
  </si>
  <si>
    <t>t=</t>
  </si>
  <si>
    <t>Measurement(mm)</t>
  </si>
  <si>
    <t>Displacement (mm)</t>
  </si>
  <si>
    <t>Actual Sound Pressure (Pa)</t>
  </si>
  <si>
    <t>Resting SP=</t>
  </si>
  <si>
    <t>Sound Level (dB)</t>
  </si>
  <si>
    <t>Pref=</t>
  </si>
  <si>
    <t>Cup Length2 (mm)</t>
  </si>
  <si>
    <t>Max Sound Pressure (Pa)</t>
  </si>
  <si>
    <t>FOAM</t>
  </si>
  <si>
    <t>NONE</t>
  </si>
  <si>
    <t>L1</t>
  </si>
  <si>
    <t>L2</t>
  </si>
  <si>
    <t>Average Critical Sound Level</t>
  </si>
  <si>
    <t>Material</t>
  </si>
  <si>
    <t>L2NONE</t>
  </si>
  <si>
    <t>L2FOAM</t>
  </si>
  <si>
    <t>Mean Sound Pressure</t>
  </si>
  <si>
    <t>Cup Length3 (mm)</t>
  </si>
  <si>
    <t>L3</t>
  </si>
  <si>
    <t>L3NONE</t>
  </si>
  <si>
    <t>L1FOAM</t>
  </si>
  <si>
    <t>L1NONE</t>
  </si>
  <si>
    <t>L3FOAM</t>
  </si>
  <si>
    <t>Cup Radius(mm)</t>
  </si>
  <si>
    <t>Cup Radius2 (mm)</t>
  </si>
  <si>
    <t>Cup Radius3 (mm)</t>
  </si>
  <si>
    <t>Cup End Radius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</si>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</sst>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E36B"/>
      <color rgb="FFE236C1"/>
      <color rgb="FF0000FF"/>
      <color rgb="FFFF3300"/>
      <color rgb="FF1CF0CD"/>
      <color rgb="FFDE1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0811019704239"/>
          <c:y val="3.4526759747299893E-2"/>
          <c:w val="0.85317704322151566"/>
          <c:h val="0.86275060785160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Sheet1!$AG$4:$AG$9</c:f>
              <c:strCache>
                <c:ptCount val="6"/>
                <c:pt idx="0">
                  <c:v>86.26</c:v>
                </c:pt>
                <c:pt idx="1">
                  <c:v>85.86</c:v>
                </c:pt>
                <c:pt idx="2">
                  <c:v>83.22</c:v>
                </c:pt>
                <c:pt idx="3">
                  <c:v>66.65</c:v>
                </c:pt>
                <c:pt idx="4">
                  <c:v>76.28</c:v>
                </c:pt>
                <c:pt idx="5">
                  <c:v>75.09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DE147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4-4F23-8712-090481C936A0}"/>
              </c:ext>
            </c:extLst>
          </c:dPt>
          <c:dPt>
            <c:idx val="1"/>
            <c:invertIfNegative val="0"/>
            <c:bubble3D val="0"/>
            <c:spPr>
              <a:solidFill>
                <a:srgbClr val="DE147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34-4F23-8712-090481C936A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35E36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4-4F23-8712-090481C936A0}"/>
              </c:ext>
            </c:extLst>
          </c:dPt>
          <c:dPt>
            <c:idx val="3"/>
            <c:invertIfNegative val="0"/>
            <c:bubble3D val="0"/>
            <c:spPr>
              <a:solidFill>
                <a:srgbClr val="35E36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34-4F23-8712-090481C936A0}"/>
              </c:ext>
            </c:extLst>
          </c:dPt>
          <c:dPt>
            <c:idx val="4"/>
            <c:invertIfNegative val="0"/>
            <c:bubble3D val="0"/>
            <c:spPr>
              <a:noFill/>
              <a:ln w="28575">
                <a:solidFill>
                  <a:srgbClr val="1CF0C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E49-4D84-A487-C310084B8EE5}"/>
              </c:ext>
            </c:extLst>
          </c:dPt>
          <c:dPt>
            <c:idx val="5"/>
            <c:invertIfNegative val="0"/>
            <c:bubble3D val="0"/>
            <c:spPr>
              <a:solidFill>
                <a:srgbClr val="1CF0C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49-4D84-A487-C310084B8EE5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Sheet1!$AH$4:$AH$9</c:f>
                <c:numCache>
                  <c:formatCode>General</c:formatCode>
                  <c:ptCount val="6"/>
                  <c:pt idx="0">
                    <c:v>1.2985891163555259</c:v>
                  </c:pt>
                  <c:pt idx="1">
                    <c:v>1.3800780997080941</c:v>
                  </c:pt>
                  <c:pt idx="2">
                    <c:v>1.3362368655314545</c:v>
                  </c:pt>
                  <c:pt idx="3">
                    <c:v>3.5036397245703421</c:v>
                  </c:pt>
                  <c:pt idx="4">
                    <c:v>3.1366415324090111</c:v>
                  </c:pt>
                  <c:pt idx="5">
                    <c:v>0.71916520547517127</c:v>
                  </c:pt>
                </c:numCache>
              </c:numRef>
            </c:plus>
            <c:minus>
              <c:numRef>
                <c:f>Sheet1!$AH$4:$AH$9</c:f>
                <c:numCache>
                  <c:formatCode>General</c:formatCode>
                  <c:ptCount val="6"/>
                  <c:pt idx="0">
                    <c:v>1.2985891163555259</c:v>
                  </c:pt>
                  <c:pt idx="1">
                    <c:v>1.3800780997080941</c:v>
                  </c:pt>
                  <c:pt idx="2">
                    <c:v>1.3362368655314545</c:v>
                  </c:pt>
                  <c:pt idx="3">
                    <c:v>3.5036397245703421</c:v>
                  </c:pt>
                  <c:pt idx="4">
                    <c:v>3.1366415324090111</c:v>
                  </c:pt>
                  <c:pt idx="5">
                    <c:v>0.71916520547517127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Sheet1!$AF$4:$AF$9</c:f>
              <c:strCache>
                <c:ptCount val="6"/>
                <c:pt idx="0">
                  <c:v>L1NONE</c:v>
                </c:pt>
                <c:pt idx="1">
                  <c:v>L1FOAM</c:v>
                </c:pt>
                <c:pt idx="2">
                  <c:v>L2NONE</c:v>
                </c:pt>
                <c:pt idx="3">
                  <c:v>L2FOAM</c:v>
                </c:pt>
                <c:pt idx="4">
                  <c:v>L3NONE</c:v>
                </c:pt>
                <c:pt idx="5">
                  <c:v>L3FOAM</c:v>
                </c:pt>
              </c:strCache>
            </c:strRef>
          </c:cat>
          <c:val>
            <c:numRef>
              <c:f>Sheet1!$AG$4:$AG$9</c:f>
              <c:numCache>
                <c:formatCode>0.00</c:formatCode>
                <c:ptCount val="6"/>
                <c:pt idx="0">
                  <c:v>86.261593975478149</c:v>
                </c:pt>
                <c:pt idx="1">
                  <c:v>85.862027907711223</c:v>
                </c:pt>
                <c:pt idx="2">
                  <c:v>83.22073911328053</c:v>
                </c:pt>
                <c:pt idx="3">
                  <c:v>66.653311382551678</c:v>
                </c:pt>
                <c:pt idx="4">
                  <c:v>76.281144576498818</c:v>
                </c:pt>
                <c:pt idx="5">
                  <c:v>75.09338386917679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F23-8712-090481C9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46608"/>
        <c:axId val="612948904"/>
      </c:barChart>
      <c:catAx>
        <c:axId val="61294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948904"/>
        <c:crosses val="autoZero"/>
        <c:auto val="1"/>
        <c:lblAlgn val="ctr"/>
        <c:lblOffset val="100"/>
        <c:noMultiLvlLbl val="0"/>
      </c:catAx>
      <c:valAx>
        <c:axId val="612948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Sound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Pressure Level (dB)</a:t>
                </a: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688096048536644E-3"/>
              <c:y val="0.30872042042936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94660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E236C1"/>
                </a:solidFill>
              </a:ln>
              <a:effectLst/>
            </c:spPr>
          </c:marker>
          <c:xVal>
            <c:numRef>
              <c:f>Sheet1!$N$3:$N$7</c:f>
              <c:numCache>
                <c:formatCode>General</c:formatCode>
                <c:ptCount val="5"/>
                <c:pt idx="0">
                  <c:v>47.45999999999998</c:v>
                </c:pt>
                <c:pt idx="1">
                  <c:v>35.95999999999998</c:v>
                </c:pt>
                <c:pt idx="2">
                  <c:v>36.029999999999973</c:v>
                </c:pt>
                <c:pt idx="3">
                  <c:v>42.31</c:v>
                </c:pt>
                <c:pt idx="4">
                  <c:v>47.170000000000016</c:v>
                </c:pt>
              </c:numCache>
            </c:numRef>
          </c:xVal>
          <c:yVal>
            <c:numRef>
              <c:f>Sheet1!$P$3:$P$7</c:f>
              <c:numCache>
                <c:formatCode>0.00</c:formatCode>
                <c:ptCount val="5"/>
                <c:pt idx="0">
                  <c:v>85.034927692453778</c:v>
                </c:pt>
                <c:pt idx="1">
                  <c:v>87.41246171744092</c:v>
                </c:pt>
                <c:pt idx="2">
                  <c:v>86.341862155032857</c:v>
                </c:pt>
                <c:pt idx="3">
                  <c:v>87.65751420371123</c:v>
                </c:pt>
                <c:pt idx="4">
                  <c:v>84.861204108751934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B-45FA-9D2C-2C183CF5420C}"/>
            </c:ext>
          </c:extLst>
        </c:ser>
        <c:ser>
          <c:idx val="1"/>
          <c:order val="1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rgbClr val="35E36B"/>
                </a:solidFill>
              </a:ln>
              <a:effectLst/>
            </c:spPr>
          </c:marker>
          <c:xVal>
            <c:numRef>
              <c:f>Sheet1!$N$10:$N$14</c:f>
              <c:numCache>
                <c:formatCode>General</c:formatCode>
                <c:ptCount val="5"/>
                <c:pt idx="0">
                  <c:v>45.399999999999977</c:v>
                </c:pt>
                <c:pt idx="1">
                  <c:v>34.279999999999973</c:v>
                </c:pt>
                <c:pt idx="2">
                  <c:v>31.199999999999989</c:v>
                </c:pt>
                <c:pt idx="3">
                  <c:v>35.170000000000016</c:v>
                </c:pt>
                <c:pt idx="4">
                  <c:v>24.850000000000023</c:v>
                </c:pt>
              </c:numCache>
            </c:numRef>
          </c:xVal>
          <c:yVal>
            <c:numRef>
              <c:f>Sheet1!$P$10:$P$14</c:f>
              <c:numCache>
                <c:formatCode>0.00</c:formatCode>
                <c:ptCount val="5"/>
                <c:pt idx="0">
                  <c:v>84.502972322577889</c:v>
                </c:pt>
                <c:pt idx="1">
                  <c:v>84.318159187879644</c:v>
                </c:pt>
                <c:pt idx="2">
                  <c:v>83.330062064322419</c:v>
                </c:pt>
                <c:pt idx="3">
                  <c:v>82.745734641964702</c:v>
                </c:pt>
                <c:pt idx="4">
                  <c:v>81.206767349658051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B-45FA-9D2C-2C183CF5420C}"/>
            </c:ext>
          </c:extLst>
        </c:ser>
        <c:ser>
          <c:idx val="4"/>
          <c:order val="2"/>
          <c:tx>
            <c:v>L3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Sheet1!$N$17:$N$21</c:f>
              <c:numCache>
                <c:formatCode>General</c:formatCode>
                <c:ptCount val="5"/>
                <c:pt idx="0">
                  <c:v>23.259999999999991</c:v>
                </c:pt>
                <c:pt idx="1">
                  <c:v>24.850000000000023</c:v>
                </c:pt>
                <c:pt idx="2">
                  <c:v>29.610000000000014</c:v>
                </c:pt>
                <c:pt idx="3">
                  <c:v>21.670000000000016</c:v>
                </c:pt>
                <c:pt idx="4">
                  <c:v>23.160000000000025</c:v>
                </c:pt>
              </c:numCache>
            </c:numRef>
          </c:xVal>
          <c:yVal>
            <c:numRef>
              <c:f>Sheet1!$P$17:$P$21</c:f>
              <c:numCache>
                <c:formatCode>0.00</c:formatCode>
                <c:ptCount val="5"/>
                <c:pt idx="0">
                  <c:v>79.755754006685805</c:v>
                </c:pt>
                <c:pt idx="1">
                  <c:v>71.309766916056176</c:v>
                </c:pt>
                <c:pt idx="2">
                  <c:v>77.372025852301647</c:v>
                </c:pt>
                <c:pt idx="3">
                  <c:v>77.288507039218928</c:v>
                </c:pt>
                <c:pt idx="4">
                  <c:v>75.679669068231547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4-414A-93FF-090A7B40A7C1}"/>
            </c:ext>
          </c:extLst>
        </c:ser>
        <c:ser>
          <c:idx val="2"/>
          <c:order val="3"/>
          <c:tx>
            <c:v>L1F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236C1"/>
              </a:solidFill>
              <a:ln w="22225">
                <a:noFill/>
              </a:ln>
              <a:effectLst/>
            </c:spPr>
          </c:marker>
          <c:xVal>
            <c:numRef>
              <c:f>Sheet1!$V$3:$V$7</c:f>
              <c:numCache>
                <c:formatCode>General</c:formatCode>
                <c:ptCount val="5"/>
                <c:pt idx="0">
                  <c:v>34.430000000000007</c:v>
                </c:pt>
                <c:pt idx="1">
                  <c:v>45.490000000000009</c:v>
                </c:pt>
                <c:pt idx="2">
                  <c:v>40.720000000000027</c:v>
                </c:pt>
                <c:pt idx="3">
                  <c:v>39.139999999999986</c:v>
                </c:pt>
                <c:pt idx="4">
                  <c:v>45.490000000000009</c:v>
                </c:pt>
              </c:numCache>
            </c:numRef>
          </c:xVal>
          <c:yVal>
            <c:numRef>
              <c:f>Sheet1!$X$3:$X$7</c:f>
              <c:numCache>
                <c:formatCode>0.00</c:formatCode>
                <c:ptCount val="5"/>
                <c:pt idx="0">
                  <c:v>84.878733659884503</c:v>
                </c:pt>
                <c:pt idx="1">
                  <c:v>87.695582444215603</c:v>
                </c:pt>
                <c:pt idx="2">
                  <c:v>85.086374375758936</c:v>
                </c:pt>
                <c:pt idx="3">
                  <c:v>86.98344169572826</c:v>
                </c:pt>
                <c:pt idx="4">
                  <c:v>84.666007362968813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B-45FA-9D2C-2C183CF5420C}"/>
            </c:ext>
          </c:extLst>
        </c:ser>
        <c:ser>
          <c:idx val="3"/>
          <c:order val="4"/>
          <c:tx>
            <c:v>L2F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5E36B"/>
              </a:solidFill>
              <a:ln w="9525">
                <a:solidFill>
                  <a:srgbClr val="35E36B"/>
                </a:solidFill>
              </a:ln>
              <a:effectLst/>
            </c:spPr>
          </c:marker>
          <c:xVal>
            <c:numRef>
              <c:f>Sheet1!$V$10:$V$14</c:f>
              <c:numCache>
                <c:formatCode>General</c:formatCode>
                <c:ptCount val="5"/>
                <c:pt idx="0">
                  <c:v>47.079999999999984</c:v>
                </c:pt>
                <c:pt idx="1">
                  <c:v>43.899999999999977</c:v>
                </c:pt>
                <c:pt idx="2">
                  <c:v>47.029999999999973</c:v>
                </c:pt>
                <c:pt idx="3">
                  <c:v>40.670000000000016</c:v>
                </c:pt>
                <c:pt idx="4">
                  <c:v>56.600000000000023</c:v>
                </c:pt>
              </c:numCache>
            </c:numRef>
          </c:xVal>
          <c:yVal>
            <c:numRef>
              <c:f>Sheet1!$X$10:$X$14</c:f>
              <c:numCache>
                <c:formatCode>0.00</c:formatCode>
                <c:ptCount val="5"/>
                <c:pt idx="0">
                  <c:v>60.79633400676606</c:v>
                </c:pt>
                <c:pt idx="1">
                  <c:v>69.454685851318203</c:v>
                </c:pt>
                <c:pt idx="2">
                  <c:v>67.490596184097114</c:v>
                </c:pt>
                <c:pt idx="3">
                  <c:v>69.138800507653556</c:v>
                </c:pt>
                <c:pt idx="4">
                  <c:v>66.38614036292347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B-45FA-9D2C-2C183CF5420C}"/>
            </c:ext>
          </c:extLst>
        </c:ser>
        <c:ser>
          <c:idx val="5"/>
          <c:order val="5"/>
          <c:tx>
            <c:v>L3F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Sheet1!$V$17:$V$21</c:f>
              <c:numCache>
                <c:formatCode>General</c:formatCode>
                <c:ptCount val="5"/>
                <c:pt idx="0">
                  <c:v>18.5</c:v>
                </c:pt>
                <c:pt idx="1">
                  <c:v>20.089999999999975</c:v>
                </c:pt>
                <c:pt idx="2">
                  <c:v>23.259999999999991</c:v>
                </c:pt>
                <c:pt idx="3">
                  <c:v>23.319999999999993</c:v>
                </c:pt>
                <c:pt idx="4">
                  <c:v>26.439999999999998</c:v>
                </c:pt>
              </c:numCache>
            </c:numRef>
          </c:xVal>
          <c:yVal>
            <c:numRef>
              <c:f>Sheet1!$X$17:$X$21</c:f>
              <c:numCache>
                <c:formatCode>0.00</c:formatCode>
                <c:ptCount val="5"/>
                <c:pt idx="0">
                  <c:v>75.371261890881669</c:v>
                </c:pt>
                <c:pt idx="1">
                  <c:v>75.371261890881669</c:v>
                </c:pt>
                <c:pt idx="2">
                  <c:v>75.265977091034529</c:v>
                </c:pt>
                <c:pt idx="3">
                  <c:v>75.629022337923658</c:v>
                </c:pt>
                <c:pt idx="4">
                  <c:v>73.829396135162483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4-414A-93FF-090A7B40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76664"/>
        <c:axId val="603277320"/>
      </c:scatterChart>
      <c:valAx>
        <c:axId val="60327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from Hearing aid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277320"/>
        <c:crosses val="autoZero"/>
        <c:crossBetween val="midCat"/>
      </c:valAx>
      <c:valAx>
        <c:axId val="60327732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Sound</a:t>
                </a:r>
                <a:r>
                  <a:rPr lang="en-US" sz="18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Pressure (dB)</a:t>
                </a:r>
                <a:endParaRPr lang="en-US" sz="18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276664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solidFill>
                    <a:srgbClr val="E236C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56C-42FF-A3A9-74D960EB67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E236C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56C-42FF-A3A9-74D960EB678F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35E36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56C-42FF-A3A9-74D960EB678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35E36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56C-42FF-A3A9-74D960EB678F}"/>
              </c:ext>
            </c:extLst>
          </c:dPt>
          <c:dPt>
            <c:idx val="4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56C-42FF-A3A9-74D960EB678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56C-42FF-A3A9-74D960EB678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Sheet1!$AI$4:$AI$9</c:f>
                <c:numCache>
                  <c:formatCode>General</c:formatCode>
                  <c:ptCount val="6"/>
                  <c:pt idx="0">
                    <c:v>1.6121528608596509</c:v>
                  </c:pt>
                  <c:pt idx="1">
                    <c:v>1.7133185767783883</c:v>
                  </c:pt>
                  <c:pt idx="2">
                    <c:v>1.6588912215731892</c:v>
                  </c:pt>
                  <c:pt idx="3">
                    <c:v>4.349645884326959</c:v>
                  </c:pt>
                  <c:pt idx="4">
                    <c:v>3.8940304953086931</c:v>
                  </c:pt>
                  <c:pt idx="5">
                    <c:v>0.89281838946207215</c:v>
                  </c:pt>
                </c:numCache>
              </c:numRef>
            </c:plus>
            <c:minus>
              <c:numRef>
                <c:f>Sheet1!$AI$4:$AI$9</c:f>
                <c:numCache>
                  <c:formatCode>General</c:formatCode>
                  <c:ptCount val="6"/>
                  <c:pt idx="0">
                    <c:v>1.6121528608596509</c:v>
                  </c:pt>
                  <c:pt idx="1">
                    <c:v>1.7133185767783883</c:v>
                  </c:pt>
                  <c:pt idx="2">
                    <c:v>1.6588912215731892</c:v>
                  </c:pt>
                  <c:pt idx="3">
                    <c:v>4.349645884326959</c:v>
                  </c:pt>
                  <c:pt idx="4">
                    <c:v>3.8940304953086931</c:v>
                  </c:pt>
                  <c:pt idx="5">
                    <c:v>0.89281838946207215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Sheet1!$AF$4:$AF$9</c:f>
              <c:strCache>
                <c:ptCount val="6"/>
                <c:pt idx="0">
                  <c:v>L1NONE</c:v>
                </c:pt>
                <c:pt idx="1">
                  <c:v>L1FOAM</c:v>
                </c:pt>
                <c:pt idx="2">
                  <c:v>L2NONE</c:v>
                </c:pt>
                <c:pt idx="3">
                  <c:v>L2FOAM</c:v>
                </c:pt>
                <c:pt idx="4">
                  <c:v>L3NONE</c:v>
                </c:pt>
                <c:pt idx="5">
                  <c:v>L3FOAM</c:v>
                </c:pt>
              </c:strCache>
            </c:strRef>
          </c:xVal>
          <c:yVal>
            <c:numRef>
              <c:f>Sheet1!$AG$4:$AG$9</c:f>
              <c:numCache>
                <c:formatCode>0.00</c:formatCode>
                <c:ptCount val="6"/>
                <c:pt idx="0">
                  <c:v>86.261593975478149</c:v>
                </c:pt>
                <c:pt idx="1">
                  <c:v>85.862027907711223</c:v>
                </c:pt>
                <c:pt idx="2">
                  <c:v>83.22073911328053</c:v>
                </c:pt>
                <c:pt idx="3">
                  <c:v>66.653311382551678</c:v>
                </c:pt>
                <c:pt idx="4">
                  <c:v>76.281144576498818</c:v>
                </c:pt>
                <c:pt idx="5">
                  <c:v>75.09338386917679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C-42FF-A3A9-74D960EB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75352"/>
        <c:axId val="432478632"/>
      </c:scatterChart>
      <c:valAx>
        <c:axId val="432475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32478632"/>
        <c:crosses val="autoZero"/>
        <c:crossBetween val="midCat"/>
      </c:valAx>
      <c:valAx>
        <c:axId val="43247863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Sound Pressure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4753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25400">
                  <a:solidFill>
                    <a:srgbClr val="E236C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25D-4A9E-BB07-E5C76829B2D7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25400">
                  <a:solidFill>
                    <a:srgbClr val="35E36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5D-4A9E-BB07-E5C76829B2D7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25D-4A9E-BB07-E5C76829B2D7}"/>
              </c:ext>
            </c:extLst>
          </c:dPt>
          <c:xVal>
            <c:numRef>
              <c:f>(Sheet1!$AJ$4,Sheet1!$AJ$6,Sheet1!$AJ$8)</c:f>
              <c:numCache>
                <c:formatCode>General</c:formatCode>
                <c:ptCount val="3"/>
                <c:pt idx="0">
                  <c:v>41.785999999999987</c:v>
                </c:pt>
                <c:pt idx="1">
                  <c:v>34.179999999999993</c:v>
                </c:pt>
                <c:pt idx="2">
                  <c:v>24.510000000000012</c:v>
                </c:pt>
              </c:numCache>
            </c:numRef>
          </c:xVal>
          <c:yVal>
            <c:numRef>
              <c:f>(Sheet1!$AG$4,Sheet1!$AG$6,Sheet1!$AG$8)</c:f>
              <c:numCache>
                <c:formatCode>0.00</c:formatCode>
                <c:ptCount val="3"/>
                <c:pt idx="0">
                  <c:v>86.261593975478149</c:v>
                </c:pt>
                <c:pt idx="1">
                  <c:v>83.22073911328053</c:v>
                </c:pt>
                <c:pt idx="2">
                  <c:v>76.281144576498818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5-4910-BB4A-68A1CC2E0F96}"/>
            </c:ext>
          </c:extLst>
        </c:ser>
        <c:ser>
          <c:idx val="1"/>
          <c:order val="1"/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rgbClr val="E236C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E236C1"/>
                </a:solidFill>
                <a:ln w="12700">
                  <a:solidFill>
                    <a:srgbClr val="E236C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25D-4A9E-BB07-E5C76829B2D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35E36B"/>
                </a:solidFill>
                <a:ln w="12700">
                  <a:solidFill>
                    <a:srgbClr val="35E36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25D-4A9E-BB07-E5C76829B2D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25D-4A9E-BB07-E5C76829B2D7}"/>
              </c:ext>
            </c:extLst>
          </c:dPt>
          <c:xVal>
            <c:numRef>
              <c:f>(Sheet1!$AJ$5,Sheet1!$AJ$7,Sheet1!$AJ$9)</c:f>
              <c:numCache>
                <c:formatCode>General</c:formatCode>
                <c:ptCount val="3"/>
                <c:pt idx="0">
                  <c:v>41.054000000000009</c:v>
                </c:pt>
                <c:pt idx="1">
                  <c:v>47.055999999999997</c:v>
                </c:pt>
                <c:pt idx="2">
                  <c:v>22.321999999999992</c:v>
                </c:pt>
              </c:numCache>
            </c:numRef>
          </c:xVal>
          <c:yVal>
            <c:numRef>
              <c:f>(Sheet1!$AG$5,Sheet1!$AG$7,Sheet1!$AG$9)</c:f>
              <c:numCache>
                <c:formatCode>0.00</c:formatCode>
                <c:ptCount val="3"/>
                <c:pt idx="0">
                  <c:v>85.862027907711223</c:v>
                </c:pt>
                <c:pt idx="1">
                  <c:v>66.653311382551678</c:v>
                </c:pt>
                <c:pt idx="2">
                  <c:v>75.09338386917679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5-4910-BB4A-68A1CC2E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66608"/>
        <c:axId val="443762344"/>
      </c:scatterChart>
      <c:valAx>
        <c:axId val="443766608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762344"/>
        <c:crosses val="autoZero"/>
        <c:crossBetween val="midCat"/>
      </c:valAx>
      <c:valAx>
        <c:axId val="443762344"/>
        <c:scaling>
          <c:orientation val="minMax"/>
          <c:min val="6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Sound Pressure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7666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444172</xdr:colOff>
      <xdr:row>17</xdr:row>
      <xdr:rowOff>35277</xdr:rowOff>
    </xdr:from>
    <xdr:to>
      <xdr:col>40</xdr:col>
      <xdr:colOff>94073</xdr:colOff>
      <xdr:row>39</xdr:row>
      <xdr:rowOff>34989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5839EB-89B2-46DD-9028-0CF02725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384235</xdr:colOff>
      <xdr:row>26</xdr:row>
      <xdr:rowOff>60998</xdr:rowOff>
    </xdr:from>
    <xdr:to>
      <xdr:col>16</xdr:col>
      <xdr:colOff>225138</xdr:colOff>
      <xdr:row>46</xdr:row>
      <xdr:rowOff>207819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DBAEF3-22CE-49EB-AC41-1E39884D2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195072</xdr:colOff>
      <xdr:row>33</xdr:row>
      <xdr:rowOff>109095</xdr:rowOff>
    </xdr:from>
    <xdr:to>
      <xdr:col>53</xdr:col>
      <xdr:colOff>280879</xdr:colOff>
      <xdr:row>48</xdr:row>
      <xdr:rowOff>126188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B33E5-05B5-4C98-A78A-5883C6C0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557489</xdr:colOff>
      <xdr:row>1</xdr:row>
      <xdr:rowOff>29137</xdr:rowOff>
    </xdr:from>
    <xdr:to>
      <xdr:col>55</xdr:col>
      <xdr:colOff>225592</xdr:colOff>
      <xdr:row>19</xdr:row>
      <xdr:rowOff>100263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0B4C3-48CA-44C4-8659-556C1497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26BC-411E-4F3E-85EF-F6368A15A41B}">
  <dimension ref="A1:AL52"/>
  <sheetViews>
    <sheetView tabSelected="1" zoomScale="52" zoomScaleNormal="100" workbookViewId="0">
      <selection activeCell="AP14" sqref="AP14"/>
    </sheetView>
  </sheetViews>
  <sheetFormatPr defaultRowHeight="18.75" x14ac:dyDescent="0.3"/>
  <cols>
    <col min="1" max="1" width="23.7109375" style="1" customWidth="1"/>
    <col min="2" max="3" width="9.140625" style="1"/>
    <col min="4" max="4" width="17.140625" style="1" customWidth="1"/>
    <col min="5" max="5" width="9.140625" style="1"/>
    <col min="6" max="6" width="20.5703125" style="1" customWidth="1"/>
    <col min="7" max="7" width="10.7109375" style="1" customWidth="1"/>
    <col min="8" max="8" width="11.7109375" style="1" customWidth="1"/>
    <col min="9" max="9" width="11.42578125" style="1" customWidth="1"/>
    <col min="10" max="10" width="9.140625" style="1"/>
    <col min="11" max="11" width="9.140625" style="7"/>
    <col min="12" max="12" width="33" style="1" customWidth="1"/>
    <col min="13" max="13" width="20.7109375" style="1" customWidth="1"/>
    <col min="14" max="14" width="19.5703125" style="1" customWidth="1"/>
    <col min="15" max="15" width="28.42578125" style="1" customWidth="1"/>
    <col min="16" max="16" width="28.28515625" style="1" customWidth="1"/>
    <col min="17" max="17" width="31.7109375" style="1" customWidth="1"/>
    <col min="18" max="18" width="28.28515625" style="1" customWidth="1"/>
    <col min="19" max="19" width="26.85546875" style="4" customWidth="1"/>
    <col min="20" max="20" width="26.28515625" style="1" customWidth="1"/>
    <col min="21" max="22" width="21.28515625" style="1" customWidth="1"/>
    <col min="23" max="23" width="19" style="1" customWidth="1"/>
    <col min="24" max="24" width="17.140625" style="1" customWidth="1"/>
    <col min="25" max="25" width="33.28515625" style="1" customWidth="1"/>
    <col min="26" max="31" width="9.140625" style="1"/>
    <col min="32" max="32" width="17.85546875" style="1" customWidth="1"/>
    <col min="33" max="33" width="23.140625" style="1" customWidth="1"/>
    <col min="34" max="34" width="17" style="1" customWidth="1"/>
    <col min="35" max="35" width="11.7109375" style="1" customWidth="1"/>
    <col min="36" max="36" width="13.42578125" style="1" customWidth="1"/>
    <col min="37" max="16384" width="9.140625" style="1"/>
  </cols>
  <sheetData>
    <row r="1" spans="1:38" ht="20.25" x14ac:dyDescent="0.3">
      <c r="A1" s="1" t="s">
        <v>5</v>
      </c>
      <c r="B1" s="1">
        <v>2.7759999999999998</v>
      </c>
      <c r="D1" s="1" t="s">
        <v>9</v>
      </c>
      <c r="E1" s="1">
        <v>2.5049999999999999</v>
      </c>
      <c r="G1" s="1" t="s">
        <v>11</v>
      </c>
      <c r="H1" s="3">
        <v>2.0000000000000002E-5</v>
      </c>
      <c r="L1" s="6" t="s">
        <v>15</v>
      </c>
      <c r="S1" s="1"/>
      <c r="T1" s="6" t="s">
        <v>14</v>
      </c>
      <c r="X1" s="4"/>
    </row>
    <row r="2" spans="1:38" x14ac:dyDescent="0.3">
      <c r="A2" s="2" t="s">
        <v>0</v>
      </c>
      <c r="F2" s="2" t="s">
        <v>4</v>
      </c>
      <c r="K2" s="7" t="s">
        <v>16</v>
      </c>
      <c r="L2" s="2" t="s">
        <v>13</v>
      </c>
      <c r="M2" s="2" t="s">
        <v>6</v>
      </c>
      <c r="N2" s="2" t="s">
        <v>7</v>
      </c>
      <c r="O2" s="2" t="s">
        <v>8</v>
      </c>
      <c r="P2" s="5" t="s">
        <v>10</v>
      </c>
      <c r="Q2" s="5"/>
      <c r="R2" s="5"/>
      <c r="S2" s="7" t="s">
        <v>16</v>
      </c>
      <c r="T2" s="2" t="s">
        <v>13</v>
      </c>
      <c r="U2" s="2" t="s">
        <v>6</v>
      </c>
      <c r="V2" s="2" t="s">
        <v>7</v>
      </c>
      <c r="W2" s="2" t="s">
        <v>8</v>
      </c>
      <c r="X2" s="5" t="s">
        <v>10</v>
      </c>
    </row>
    <row r="3" spans="1:38" x14ac:dyDescent="0.3">
      <c r="A3" s="1">
        <v>368.3</v>
      </c>
      <c r="B3" s="2" t="s">
        <v>1</v>
      </c>
      <c r="C3" s="2" t="s">
        <v>2</v>
      </c>
      <c r="D3" s="2" t="s">
        <v>3</v>
      </c>
      <c r="F3" s="1">
        <v>134.93</v>
      </c>
      <c r="G3" s="2" t="s">
        <v>1</v>
      </c>
      <c r="H3" s="2" t="s">
        <v>2</v>
      </c>
      <c r="I3" s="2" t="s">
        <v>3</v>
      </c>
      <c r="L3" s="1">
        <v>3.01</v>
      </c>
      <c r="M3" s="1">
        <v>320.29000000000002</v>
      </c>
      <c r="N3" s="1">
        <f>$B$4-M3</f>
        <v>47.45999999999998</v>
      </c>
      <c r="O3" s="1">
        <f>L3-$E$1</f>
        <v>0.50499999999999989</v>
      </c>
      <c r="P3" s="4">
        <f>20*LOG10((1/SQRT(2))*O3/$H$1)</f>
        <v>85.034927692453778</v>
      </c>
      <c r="Q3" s="5" t="s">
        <v>18</v>
      </c>
      <c r="S3" s="1"/>
      <c r="T3" s="1">
        <v>3.0009999999999999</v>
      </c>
      <c r="U3" s="1">
        <v>333.32</v>
      </c>
      <c r="V3" s="1">
        <f>ABS(U3-$B$4)</f>
        <v>34.430000000000007</v>
      </c>
      <c r="W3" s="1">
        <f>T3-$E$1</f>
        <v>0.496</v>
      </c>
      <c r="X3" s="4">
        <f>20*LOG10((1/SQRT(2))*W3/$H$1)</f>
        <v>84.878733659884503</v>
      </c>
      <c r="Y3" s="2" t="s">
        <v>18</v>
      </c>
      <c r="AF3" s="2" t="s">
        <v>19</v>
      </c>
      <c r="AG3" s="2" t="s">
        <v>22</v>
      </c>
      <c r="AH3" s="2" t="s">
        <v>2</v>
      </c>
      <c r="AI3" s="2" t="s">
        <v>3</v>
      </c>
      <c r="AJ3" s="2" t="s">
        <v>45</v>
      </c>
    </row>
    <row r="4" spans="1:38" x14ac:dyDescent="0.3">
      <c r="A4" s="1">
        <v>369.82</v>
      </c>
      <c r="B4" s="1">
        <f>(AVERAGE(A3:A7))</f>
        <v>367.75</v>
      </c>
      <c r="C4" s="1">
        <f>_xlfn.STDEV.S(A3:A7)</f>
        <v>1.8498918887329625</v>
      </c>
      <c r="D4" s="1">
        <f>B1*(C4/SQRT(5))</f>
        <v>2.296575924701818</v>
      </c>
      <c r="F4" s="1">
        <v>134.80000000000001</v>
      </c>
      <c r="G4" s="1">
        <f>AVERAGE(F3:F7)</f>
        <v>135.06400000000002</v>
      </c>
      <c r="H4" s="1">
        <f>_xlfn.STDEV.S(F3:F7)</f>
        <v>0.28280735492557341</v>
      </c>
      <c r="I4" s="1">
        <f>B1*H4/SQRT(5)</f>
        <v>0.35109541622755319</v>
      </c>
      <c r="L4" s="1">
        <v>3.169</v>
      </c>
      <c r="M4" s="1">
        <v>331.79</v>
      </c>
      <c r="N4" s="1">
        <f>$B$4-M4</f>
        <v>35.95999999999998</v>
      </c>
      <c r="O4" s="1">
        <f>L4-$E$1</f>
        <v>0.66400000000000015</v>
      </c>
      <c r="P4" s="4">
        <f>20*LOG10((1/SQRT(2))*O4/$H$1)</f>
        <v>87.41246171744092</v>
      </c>
      <c r="Q4" s="4">
        <f>AVERAGE(P3:P7)</f>
        <v>86.261593975478149</v>
      </c>
      <c r="S4" s="1"/>
      <c r="T4" s="1">
        <v>3.1909999999999998</v>
      </c>
      <c r="U4" s="1">
        <v>322.26</v>
      </c>
      <c r="V4" s="1">
        <f>ABS(U4-$B$4)</f>
        <v>45.490000000000009</v>
      </c>
      <c r="W4" s="1">
        <f>T4-$E$1</f>
        <v>0.68599999999999994</v>
      </c>
      <c r="X4" s="4">
        <f>20*LOG10((1/SQRT(2))*W4/$H$1)</f>
        <v>87.695582444215603</v>
      </c>
      <c r="Y4" s="4">
        <f>AVERAGE(X3:X7)</f>
        <v>85.862027907711223</v>
      </c>
      <c r="AF4" s="1" t="s">
        <v>27</v>
      </c>
      <c r="AG4" s="4">
        <f>AVERAGE(P3:P7)</f>
        <v>86.261593975478149</v>
      </c>
      <c r="AH4" s="1">
        <f>_xlfn.STDEV.S(P3:P7)</f>
        <v>1.2985891163555259</v>
      </c>
      <c r="AI4" s="1">
        <f t="shared" ref="AI4:AI9" si="0">$B$1*AH4/SQRT(5)</f>
        <v>1.6121528608596509</v>
      </c>
      <c r="AJ4" s="1">
        <f>AVERAGE(N3:N7)</f>
        <v>41.785999999999987</v>
      </c>
    </row>
    <row r="5" spans="1:38" x14ac:dyDescent="0.3">
      <c r="A5" s="1">
        <v>368.8</v>
      </c>
      <c r="F5" s="1">
        <v>135.53</v>
      </c>
      <c r="L5" s="1">
        <v>3.0920000000000001</v>
      </c>
      <c r="M5" s="1">
        <v>331.72</v>
      </c>
      <c r="N5" s="1">
        <f>$B$4-M5</f>
        <v>36.029999999999973</v>
      </c>
      <c r="O5" s="1">
        <f>L5-$E$1</f>
        <v>0.58700000000000019</v>
      </c>
      <c r="P5" s="4">
        <f>20*LOG10((1/SQRT(2))*O5/$H$1)</f>
        <v>86.341862155032857</v>
      </c>
      <c r="Q5" s="4"/>
      <c r="S5" s="1"/>
      <c r="T5" s="1">
        <v>3.0129999999999999</v>
      </c>
      <c r="U5" s="1">
        <v>327.02999999999997</v>
      </c>
      <c r="V5" s="1">
        <f>ABS(U5-$B$4)</f>
        <v>40.720000000000027</v>
      </c>
      <c r="W5" s="1">
        <f>T5-$E$1</f>
        <v>0.50800000000000001</v>
      </c>
      <c r="X5" s="4">
        <f>20*LOG10((1/SQRT(2))*W5/$H$1)</f>
        <v>85.086374375758936</v>
      </c>
      <c r="AF5" s="1" t="s">
        <v>26</v>
      </c>
      <c r="AG5" s="4">
        <f>AVERAGE(X3:X7)</f>
        <v>85.862027907711223</v>
      </c>
      <c r="AH5" s="1">
        <f>_xlfn.STDEV.S(X3:X7)</f>
        <v>1.3800780997080941</v>
      </c>
      <c r="AI5" s="1">
        <f t="shared" si="0"/>
        <v>1.7133185767783883</v>
      </c>
      <c r="AJ5" s="1">
        <f>AVERAGE(V3:V7)</f>
        <v>41.054000000000009</v>
      </c>
    </row>
    <row r="6" spans="1:38" x14ac:dyDescent="0.3">
      <c r="A6" s="1">
        <v>365.12</v>
      </c>
      <c r="F6" s="1">
        <v>134.94999999999999</v>
      </c>
      <c r="L6" s="1">
        <v>3.1880000000000002</v>
      </c>
      <c r="M6" s="1">
        <v>325.44</v>
      </c>
      <c r="N6" s="1">
        <f>$B$4-M6</f>
        <v>42.31</v>
      </c>
      <c r="O6" s="1">
        <f>L6-$E$1</f>
        <v>0.68300000000000027</v>
      </c>
      <c r="P6" s="4">
        <f>20*LOG10((1/SQRT(2))*O6/$H$1)</f>
        <v>87.65751420371123</v>
      </c>
      <c r="Q6" s="4"/>
      <c r="S6" s="1"/>
      <c r="T6" s="1">
        <v>3.137</v>
      </c>
      <c r="U6" s="1">
        <v>328.61</v>
      </c>
      <c r="V6" s="1">
        <f>ABS(U6-$B$4)</f>
        <v>39.139999999999986</v>
      </c>
      <c r="W6" s="1">
        <f>T6-$E$1</f>
        <v>0.63200000000000012</v>
      </c>
      <c r="X6" s="4">
        <f>20*LOG10((1/SQRT(2))*W6/$H$1)</f>
        <v>86.98344169572826</v>
      </c>
      <c r="AF6" s="1" t="s">
        <v>20</v>
      </c>
      <c r="AG6" s="4">
        <f>AVERAGE(P10:P14)</f>
        <v>83.22073911328053</v>
      </c>
      <c r="AH6" s="1">
        <f>_xlfn.STDEV.S(P10:P14)</f>
        <v>1.3362368655314545</v>
      </c>
      <c r="AI6" s="1">
        <f t="shared" si="0"/>
        <v>1.6588912215731892</v>
      </c>
      <c r="AJ6" s="1">
        <f>AVERAGE(N10:N14)</f>
        <v>34.179999999999993</v>
      </c>
    </row>
    <row r="7" spans="1:38" x14ac:dyDescent="0.3">
      <c r="A7" s="1">
        <v>366.71</v>
      </c>
      <c r="F7" s="1">
        <v>135.11000000000001</v>
      </c>
      <c r="L7" s="1">
        <v>3</v>
      </c>
      <c r="M7" s="1">
        <v>320.58</v>
      </c>
      <c r="N7" s="1">
        <f>$B$4-M7</f>
        <v>47.170000000000016</v>
      </c>
      <c r="O7" s="1">
        <f>L7-$E$1</f>
        <v>0.49500000000000011</v>
      </c>
      <c r="P7" s="4">
        <f>20*LOG10((1/SQRT(2))*O7/$H$1)</f>
        <v>84.861204108751934</v>
      </c>
      <c r="Q7" s="4"/>
      <c r="S7" s="1"/>
      <c r="T7" s="1">
        <v>2.9889999999999999</v>
      </c>
      <c r="U7" s="1">
        <v>322.26</v>
      </c>
      <c r="V7" s="1">
        <f>ABS(U7-$B$4)</f>
        <v>45.490000000000009</v>
      </c>
      <c r="W7" s="1">
        <f>T7-$E$1</f>
        <v>0.48399999999999999</v>
      </c>
      <c r="X7" s="4">
        <f>20*LOG10((1/SQRT(2))*W7/$H$1)</f>
        <v>84.666007362968813</v>
      </c>
      <c r="AF7" s="1" t="s">
        <v>21</v>
      </c>
      <c r="AG7" s="4">
        <f>AVERAGE(X10:X14)</f>
        <v>66.653311382551678</v>
      </c>
      <c r="AH7" s="1">
        <f>_xlfn.STDEV.S(X10:X14)</f>
        <v>3.5036397245703421</v>
      </c>
      <c r="AI7" s="1">
        <f t="shared" si="0"/>
        <v>4.349645884326959</v>
      </c>
      <c r="AJ7" s="1">
        <f>AVERAGE(V10:V14)</f>
        <v>47.055999999999997</v>
      </c>
    </row>
    <row r="8" spans="1:38" x14ac:dyDescent="0.3">
      <c r="S8" s="1"/>
      <c r="X8" s="4"/>
      <c r="AF8" s="1" t="s">
        <v>25</v>
      </c>
      <c r="AG8" s="4">
        <f>Q18</f>
        <v>76.281144576498818</v>
      </c>
      <c r="AH8" s="1">
        <f>_xlfn.STDEV.S(P17:P21)</f>
        <v>3.1366415324090111</v>
      </c>
      <c r="AI8" s="1">
        <f t="shared" si="0"/>
        <v>3.8940304953086931</v>
      </c>
      <c r="AJ8" s="1">
        <f>AVERAGE(N17:N21)</f>
        <v>24.510000000000012</v>
      </c>
    </row>
    <row r="9" spans="1:38" x14ac:dyDescent="0.3">
      <c r="F9" s="2" t="s">
        <v>12</v>
      </c>
      <c r="K9" s="7" t="s">
        <v>17</v>
      </c>
      <c r="L9" s="2" t="s">
        <v>13</v>
      </c>
      <c r="M9" s="2" t="s">
        <v>6</v>
      </c>
      <c r="N9" s="2" t="s">
        <v>7</v>
      </c>
      <c r="O9" s="2" t="s">
        <v>8</v>
      </c>
      <c r="P9" s="5" t="s">
        <v>10</v>
      </c>
      <c r="Q9" s="5"/>
      <c r="R9" s="5"/>
      <c r="S9" s="7" t="s">
        <v>17</v>
      </c>
      <c r="T9" s="2" t="s">
        <v>13</v>
      </c>
      <c r="U9" s="2" t="s">
        <v>6</v>
      </c>
      <c r="V9" s="2" t="s">
        <v>7</v>
      </c>
      <c r="W9" s="2" t="s">
        <v>8</v>
      </c>
      <c r="X9" s="5" t="s">
        <v>10</v>
      </c>
      <c r="AF9" s="1" t="s">
        <v>28</v>
      </c>
      <c r="AG9" s="4">
        <f>Y18</f>
        <v>75.09338386917679</v>
      </c>
      <c r="AH9" s="1">
        <f>_xlfn.STDEV.S(X17:X21)</f>
        <v>0.71916520547517127</v>
      </c>
      <c r="AI9" s="1">
        <f t="shared" si="0"/>
        <v>0.89281838946207215</v>
      </c>
      <c r="AJ9" s="1">
        <f>AVERAGE(V17:V21)</f>
        <v>22.321999999999992</v>
      </c>
    </row>
    <row r="10" spans="1:38" x14ac:dyDescent="0.3">
      <c r="F10" s="1">
        <v>88.9</v>
      </c>
      <c r="G10" s="2" t="s">
        <v>1</v>
      </c>
      <c r="H10" s="2" t="s">
        <v>2</v>
      </c>
      <c r="I10" s="2" t="s">
        <v>3</v>
      </c>
      <c r="L10" s="1">
        <v>2.98</v>
      </c>
      <c r="M10" s="1">
        <v>322.35000000000002</v>
      </c>
      <c r="N10" s="1">
        <f>$B$4-M10</f>
        <v>45.399999999999977</v>
      </c>
      <c r="O10" s="1">
        <f>L10-$E$1</f>
        <v>0.47500000000000009</v>
      </c>
      <c r="P10" s="4">
        <f>20*LOG10((1/SQRT(2))*O10/$H$1)</f>
        <v>84.502972322577889</v>
      </c>
      <c r="Q10" s="5" t="s">
        <v>18</v>
      </c>
      <c r="S10" s="1"/>
      <c r="T10" s="1">
        <v>2.536</v>
      </c>
      <c r="U10" s="1">
        <v>320.67</v>
      </c>
      <c r="V10" s="1">
        <f>ABS($B$4-U10)</f>
        <v>47.079999999999984</v>
      </c>
      <c r="W10" s="1">
        <f>T10-$E$1</f>
        <v>3.1000000000000139E-2</v>
      </c>
      <c r="X10" s="4">
        <f>20*LOG10((1/SQRT(2))*W10/$H$1)</f>
        <v>60.79633400676606</v>
      </c>
      <c r="Y10" s="2" t="s">
        <v>18</v>
      </c>
    </row>
    <row r="11" spans="1:38" x14ac:dyDescent="0.3">
      <c r="F11" s="1">
        <v>92.08</v>
      </c>
      <c r="G11" s="1">
        <f>AVERAGE(F10:F14)</f>
        <v>89.242000000000004</v>
      </c>
      <c r="H11" s="1">
        <f>_xlfn.STDEV.S(F10:F14)</f>
        <v>2.0460131964383774</v>
      </c>
      <c r="I11" s="1">
        <f>B1*H11/SQRT(5)</f>
        <v>2.5400536524223218</v>
      </c>
      <c r="L11" s="1">
        <v>2.97</v>
      </c>
      <c r="M11" s="1">
        <v>333.47</v>
      </c>
      <c r="N11" s="1">
        <f>$B$4-M11</f>
        <v>34.279999999999973</v>
      </c>
      <c r="O11" s="1">
        <f>L11-$E$1</f>
        <v>0.4650000000000003</v>
      </c>
      <c r="P11" s="4">
        <f>20*LOG10((1/SQRT(2))*O11/$H$1)</f>
        <v>84.318159187879644</v>
      </c>
      <c r="Q11" s="4">
        <f>AVERAGE(P10:P14)</f>
        <v>83.22073911328053</v>
      </c>
      <c r="S11" s="1"/>
      <c r="T11" s="4">
        <v>2.589</v>
      </c>
      <c r="U11" s="1">
        <v>323.85000000000002</v>
      </c>
      <c r="V11" s="1">
        <f>ABS($B$4-U11)</f>
        <v>43.899999999999977</v>
      </c>
      <c r="W11" s="1">
        <f>T11-$E$1</f>
        <v>8.4000000000000075E-2</v>
      </c>
      <c r="X11" s="4">
        <f>20*LOG10((1/SQRT(2))*W11/$H$1)</f>
        <v>69.454685851318203</v>
      </c>
      <c r="Y11" s="4">
        <f>AVERAGE(X10:X14)</f>
        <v>66.653311382551678</v>
      </c>
    </row>
    <row r="12" spans="1:38" x14ac:dyDescent="0.3">
      <c r="F12" s="1">
        <v>87.31</v>
      </c>
      <c r="L12" s="1">
        <v>2.92</v>
      </c>
      <c r="M12" s="1">
        <v>336.55</v>
      </c>
      <c r="N12" s="1">
        <f>$B$4-M12</f>
        <v>31.199999999999989</v>
      </c>
      <c r="O12" s="1">
        <f>L12-$E$1</f>
        <v>0.41500000000000004</v>
      </c>
      <c r="P12" s="4">
        <f>20*LOG10((1/SQRT(2))*O12/$H$1)</f>
        <v>83.330062064322419</v>
      </c>
      <c r="Q12" s="4"/>
      <c r="S12" s="1"/>
      <c r="T12" s="1">
        <v>2.5720000000000001</v>
      </c>
      <c r="U12" s="1">
        <v>320.72000000000003</v>
      </c>
      <c r="V12" s="1">
        <f>ABS($B$4-U12)</f>
        <v>47.029999999999973</v>
      </c>
      <c r="W12" s="1">
        <f>T12-$E$1</f>
        <v>6.7000000000000171E-2</v>
      </c>
      <c r="X12" s="4">
        <f>20*LOG10((1/SQRT(2))*W12/$H$1)</f>
        <v>67.490596184097114</v>
      </c>
      <c r="AL12" s="1">
        <f>100*AG7/AG6</f>
        <v>80.092188669248443</v>
      </c>
    </row>
    <row r="13" spans="1:38" x14ac:dyDescent="0.3">
      <c r="F13" s="1">
        <v>90.49</v>
      </c>
      <c r="L13" s="1">
        <v>2.8929999999999998</v>
      </c>
      <c r="M13" s="1">
        <v>332.58</v>
      </c>
      <c r="N13" s="1">
        <f>$B$4-M13</f>
        <v>35.170000000000016</v>
      </c>
      <c r="O13" s="1">
        <f>L13-$E$1</f>
        <v>0.3879999999999999</v>
      </c>
      <c r="P13" s="4">
        <f>20*LOG10((1/SQRT(2))*O13/$H$1)</f>
        <v>82.745734641964702</v>
      </c>
      <c r="Q13" s="4"/>
      <c r="S13" s="1"/>
      <c r="T13" s="1">
        <v>2.5859999999999999</v>
      </c>
      <c r="U13" s="1">
        <v>327.08</v>
      </c>
      <c r="V13" s="1">
        <f>ABS($B$4-U13)</f>
        <v>40.670000000000016</v>
      </c>
      <c r="W13" s="1">
        <f>T13-$E$1</f>
        <v>8.0999999999999961E-2</v>
      </c>
      <c r="X13" s="4">
        <f>20*LOG10((1/SQRT(2))*W13/$H$1)</f>
        <v>69.138800507653556</v>
      </c>
    </row>
    <row r="14" spans="1:38" x14ac:dyDescent="0.3">
      <c r="F14" s="1">
        <v>87.43</v>
      </c>
      <c r="L14" s="1">
        <v>2.83</v>
      </c>
      <c r="M14" s="1">
        <v>342.9</v>
      </c>
      <c r="N14" s="1">
        <f>$B$4-M14</f>
        <v>24.850000000000023</v>
      </c>
      <c r="O14" s="1">
        <f>L14-$E$1</f>
        <v>0.32500000000000018</v>
      </c>
      <c r="P14" s="4">
        <f>20*LOG10((1/SQRT(2))*O14/$H$1)</f>
        <v>81.206767349658051</v>
      </c>
      <c r="Q14" s="4"/>
      <c r="S14" s="1"/>
      <c r="T14" s="1">
        <v>2.5640000000000001</v>
      </c>
      <c r="U14" s="1">
        <v>311.14999999999998</v>
      </c>
      <c r="V14" s="1">
        <f>ABS($B$4-U14)</f>
        <v>56.600000000000023</v>
      </c>
      <c r="W14" s="1">
        <f>T14-$E$1</f>
        <v>5.9000000000000163E-2</v>
      </c>
      <c r="X14" s="4">
        <f>20*LOG10((1/SQRT(2))*W14/$H$1)</f>
        <v>66.38614036292347</v>
      </c>
      <c r="AL14" s="1">
        <f>83.2*80/100</f>
        <v>66.56</v>
      </c>
    </row>
    <row r="16" spans="1:38" x14ac:dyDescent="0.3">
      <c r="F16" s="2" t="s">
        <v>23</v>
      </c>
      <c r="K16" s="7" t="s">
        <v>24</v>
      </c>
      <c r="L16" s="2" t="s">
        <v>13</v>
      </c>
      <c r="M16" s="2" t="s">
        <v>6</v>
      </c>
      <c r="N16" s="2" t="s">
        <v>7</v>
      </c>
      <c r="O16" s="2" t="s">
        <v>8</v>
      </c>
      <c r="P16" s="5" t="s">
        <v>10</v>
      </c>
      <c r="S16" s="7" t="s">
        <v>24</v>
      </c>
      <c r="T16" s="2" t="s">
        <v>13</v>
      </c>
      <c r="U16" s="2" t="s">
        <v>6</v>
      </c>
      <c r="V16" s="2" t="s">
        <v>7</v>
      </c>
      <c r="W16" s="2" t="s">
        <v>8</v>
      </c>
      <c r="X16" s="5" t="s">
        <v>10</v>
      </c>
    </row>
    <row r="17" spans="6:25" x14ac:dyDescent="0.3">
      <c r="F17" s="1">
        <v>48.21</v>
      </c>
      <c r="G17" s="2" t="s">
        <v>1</v>
      </c>
      <c r="H17" s="2" t="s">
        <v>2</v>
      </c>
      <c r="I17" s="2" t="s">
        <v>3</v>
      </c>
      <c r="L17" s="1">
        <v>2.78</v>
      </c>
      <c r="M17" s="1">
        <v>344.49</v>
      </c>
      <c r="N17" s="1">
        <f>$B$4-M17</f>
        <v>23.259999999999991</v>
      </c>
      <c r="O17" s="1">
        <f>L17-$E$1</f>
        <v>0.27499999999999991</v>
      </c>
      <c r="P17" s="4">
        <f>20*LOG10((1/SQRT(2))*O17/$H$1)</f>
        <v>79.755754006685805</v>
      </c>
      <c r="Q17" s="5" t="s">
        <v>18</v>
      </c>
      <c r="T17" s="1">
        <v>2.6709999999999998</v>
      </c>
      <c r="U17" s="1">
        <v>349.25</v>
      </c>
      <c r="V17" s="1">
        <f>ABS($B$4-U17)</f>
        <v>18.5</v>
      </c>
      <c r="W17" s="1">
        <f>T17-$E$1</f>
        <v>0.16599999999999993</v>
      </c>
      <c r="X17" s="4">
        <f>20*LOG10((1/SQRT(2))*W17/$H$1)</f>
        <v>75.371261890881669</v>
      </c>
      <c r="Y17" s="2" t="s">
        <v>18</v>
      </c>
    </row>
    <row r="18" spans="6:25" x14ac:dyDescent="0.3">
      <c r="F18" s="1">
        <v>47.63</v>
      </c>
      <c r="G18" s="1">
        <f>AVERAGE(F17:F21)</f>
        <v>47.095999999999997</v>
      </c>
      <c r="H18" s="1">
        <f>_xlfn.STDEV.S(F17:F21)</f>
        <v>0.98518018656487494</v>
      </c>
      <c r="I18" s="1">
        <f>B1*H18/SQRT(5)</f>
        <v>1.2230666622944157</v>
      </c>
      <c r="L18" s="1">
        <v>2.609</v>
      </c>
      <c r="M18" s="1">
        <v>342.9</v>
      </c>
      <c r="N18" s="1">
        <f>$B$4-M18</f>
        <v>24.850000000000023</v>
      </c>
      <c r="O18" s="1">
        <f>L18-$E$1</f>
        <v>0.10400000000000009</v>
      </c>
      <c r="P18" s="4">
        <f>20*LOG10((1/SQRT(2))*O18/$H$1)</f>
        <v>71.309766916056176</v>
      </c>
      <c r="Q18" s="4">
        <f>AVERAGE(P17:P21)</f>
        <v>76.281144576498818</v>
      </c>
      <c r="T18" s="1">
        <v>2.6709999999999998</v>
      </c>
      <c r="U18" s="1">
        <v>347.66</v>
      </c>
      <c r="V18" s="1">
        <f>ABS($B$4-U18)</f>
        <v>20.089999999999975</v>
      </c>
      <c r="W18" s="1">
        <f>T18-$E$1</f>
        <v>0.16599999999999993</v>
      </c>
      <c r="X18" s="4">
        <f>20*LOG10((1/SQRT(2))*W18/$H$1)</f>
        <v>75.371261890881669</v>
      </c>
      <c r="Y18" s="4">
        <f>AVERAGE(X17:X21)</f>
        <v>75.09338386917679</v>
      </c>
    </row>
    <row r="19" spans="6:25" x14ac:dyDescent="0.3">
      <c r="F19" s="1">
        <v>46.04</v>
      </c>
      <c r="L19" s="1">
        <v>2.714</v>
      </c>
      <c r="M19" s="1">
        <v>338.14</v>
      </c>
      <c r="N19" s="1">
        <f>$B$4-M19</f>
        <v>29.610000000000014</v>
      </c>
      <c r="O19" s="1">
        <f>L19-$E$1</f>
        <v>0.20900000000000007</v>
      </c>
      <c r="P19" s="4">
        <f>20*LOG10((1/SQRT(2))*O19/$H$1)</f>
        <v>77.372025852301647</v>
      </c>
      <c r="T19" s="1">
        <v>2.669</v>
      </c>
      <c r="U19" s="1">
        <v>344.49</v>
      </c>
      <c r="V19" s="1">
        <f>ABS($B$4-U19)</f>
        <v>23.259999999999991</v>
      </c>
      <c r="W19" s="1">
        <f>T19-$E$1</f>
        <v>0.16400000000000015</v>
      </c>
      <c r="X19" s="4">
        <f>20*LOG10((1/SQRT(2))*W19/$H$1)</f>
        <v>75.265977091034529</v>
      </c>
    </row>
    <row r="20" spans="6:25" x14ac:dyDescent="0.3">
      <c r="F20" s="1">
        <v>47.53</v>
      </c>
      <c r="L20" s="1">
        <v>2.7120000000000002</v>
      </c>
      <c r="M20" s="1">
        <v>346.08</v>
      </c>
      <c r="N20" s="1">
        <f>$B$4-M20</f>
        <v>21.670000000000016</v>
      </c>
      <c r="O20" s="1">
        <f>L20-$E$1</f>
        <v>0.20700000000000029</v>
      </c>
      <c r="P20" s="4">
        <f>20*LOG10((1/SQRT(2))*O20/$H$1)</f>
        <v>77.288507039218928</v>
      </c>
      <c r="T20" s="1">
        <v>2.6760000000000002</v>
      </c>
      <c r="U20" s="1">
        <v>344.43</v>
      </c>
      <c r="V20" s="1">
        <f>ABS($B$4-U20)</f>
        <v>23.319999999999993</v>
      </c>
      <c r="W20" s="1">
        <f>T20-$E$1</f>
        <v>0.17100000000000026</v>
      </c>
      <c r="X20" s="4">
        <f>20*LOG10((1/SQRT(2))*W20/$H$1)</f>
        <v>75.629022337923658</v>
      </c>
    </row>
    <row r="21" spans="6:25" x14ac:dyDescent="0.3">
      <c r="F21" s="1">
        <v>46.07</v>
      </c>
      <c r="L21" s="1">
        <v>2.677</v>
      </c>
      <c r="M21" s="1">
        <v>344.59</v>
      </c>
      <c r="N21" s="1">
        <f>$B$4-M21</f>
        <v>23.160000000000025</v>
      </c>
      <c r="O21" s="1">
        <f>L21-$E$1</f>
        <v>0.17200000000000015</v>
      </c>
      <c r="P21" s="4">
        <f>20*LOG10((1/SQRT(2))*O21/$H$1)</f>
        <v>75.679669068231547</v>
      </c>
      <c r="T21" s="1">
        <v>2.6440000000000001</v>
      </c>
      <c r="U21" s="1">
        <v>341.31</v>
      </c>
      <c r="V21" s="1">
        <f>ABS($B$4-U21)</f>
        <v>26.439999999999998</v>
      </c>
      <c r="W21" s="1">
        <f>T21-$E$1</f>
        <v>0.13900000000000023</v>
      </c>
      <c r="X21" s="4">
        <f>20*LOG10((1/SQRT(2))*W21/$H$1)</f>
        <v>73.829396135162483</v>
      </c>
    </row>
    <row r="24" spans="6:25" x14ac:dyDescent="0.3">
      <c r="F24" s="2" t="s">
        <v>29</v>
      </c>
    </row>
    <row r="25" spans="6:25" x14ac:dyDescent="0.3">
      <c r="F25" s="1">
        <v>88.77</v>
      </c>
      <c r="G25" s="2" t="s">
        <v>1</v>
      </c>
      <c r="H25" s="2" t="s">
        <v>2</v>
      </c>
      <c r="I25" s="2" t="s">
        <v>3</v>
      </c>
    </row>
    <row r="26" spans="6:25" x14ac:dyDescent="0.3">
      <c r="F26" s="1">
        <v>88.39</v>
      </c>
      <c r="G26" s="1">
        <f>AVERAGE(F25:F29)</f>
        <v>89.118000000000009</v>
      </c>
      <c r="H26" s="1">
        <f>_xlfn.STDEV.S(F25:F29)</f>
        <v>0.64153721637953331</v>
      </c>
      <c r="I26" s="1">
        <f>B1*H26/SQRT(5)</f>
        <v>0.79644596255113265</v>
      </c>
      <c r="X26" s="1">
        <f>84.5-60.8</f>
        <v>23.700000000000003</v>
      </c>
    </row>
    <row r="27" spans="6:25" x14ac:dyDescent="0.3">
      <c r="F27" s="1">
        <v>88.9</v>
      </c>
    </row>
    <row r="28" spans="6:25" x14ac:dyDescent="0.3">
      <c r="F28" s="1">
        <v>90</v>
      </c>
    </row>
    <row r="29" spans="6:25" x14ac:dyDescent="0.3">
      <c r="F29" s="1">
        <v>89.53</v>
      </c>
    </row>
    <row r="31" spans="6:25" x14ac:dyDescent="0.3">
      <c r="F31" s="2" t="s">
        <v>30</v>
      </c>
    </row>
    <row r="32" spans="6:25" x14ac:dyDescent="0.3">
      <c r="F32" s="1">
        <v>77.78</v>
      </c>
      <c r="G32" s="2" t="s">
        <v>1</v>
      </c>
      <c r="H32" s="2" t="s">
        <v>2</v>
      </c>
      <c r="I32" s="2" t="s">
        <v>3</v>
      </c>
    </row>
    <row r="33" spans="6:9" x14ac:dyDescent="0.3">
      <c r="F33" s="1">
        <v>76.989999999999995</v>
      </c>
      <c r="G33" s="1">
        <f>AVERAGE(F32:F36)</f>
        <v>76.193999999999988</v>
      </c>
      <c r="H33" s="1">
        <f>_xlfn.STDEV.S(F32:F36)</f>
        <v>2.0229384567999107</v>
      </c>
      <c r="I33" s="1">
        <f>B1*H33/SQRT(5)</f>
        <v>2.5114071721359728</v>
      </c>
    </row>
    <row r="34" spans="6:9" x14ac:dyDescent="0.3">
      <c r="F34" s="1">
        <v>73.02</v>
      </c>
    </row>
    <row r="35" spans="6:9" x14ac:dyDescent="0.3">
      <c r="F35" s="1">
        <v>77.78</v>
      </c>
    </row>
    <row r="36" spans="6:9" x14ac:dyDescent="0.3">
      <c r="F36" s="1">
        <v>75.400000000000006</v>
      </c>
    </row>
    <row r="38" spans="6:9" x14ac:dyDescent="0.3">
      <c r="F38" s="2" t="s">
        <v>31</v>
      </c>
    </row>
    <row r="39" spans="6:9" x14ac:dyDescent="0.3">
      <c r="F39" s="1">
        <v>69.849999999999994</v>
      </c>
      <c r="G39" s="2" t="s">
        <v>1</v>
      </c>
      <c r="H39" s="2" t="s">
        <v>2</v>
      </c>
      <c r="I39" s="2" t="s">
        <v>3</v>
      </c>
    </row>
    <row r="40" spans="6:9" x14ac:dyDescent="0.3">
      <c r="F40" s="1">
        <v>67.88</v>
      </c>
      <c r="G40" s="1">
        <f>AVERAGE(F39:F43)</f>
        <v>69.150000000000006</v>
      </c>
      <c r="H40" s="1">
        <f>_xlfn.STDEV.S(F39:F43)</f>
        <v>1.5388307249337099</v>
      </c>
      <c r="I40" s="1">
        <f>B1*H40/SQRT(5)</f>
        <v>1.9104043953048289</v>
      </c>
    </row>
    <row r="41" spans="6:9" x14ac:dyDescent="0.3">
      <c r="F41" s="1">
        <v>71.540000000000006</v>
      </c>
    </row>
    <row r="42" spans="6:9" x14ac:dyDescent="0.3">
      <c r="F42" s="1">
        <v>68.260000000000005</v>
      </c>
    </row>
    <row r="43" spans="6:9" x14ac:dyDescent="0.3">
      <c r="F43" s="1">
        <v>68.22</v>
      </c>
    </row>
    <row r="47" spans="6:9" x14ac:dyDescent="0.3">
      <c r="F47" s="2" t="s">
        <v>32</v>
      </c>
    </row>
    <row r="48" spans="6:9" x14ac:dyDescent="0.3">
      <c r="F48" s="1">
        <v>65.5</v>
      </c>
      <c r="G48" s="2" t="s">
        <v>1</v>
      </c>
      <c r="H48" s="2" t="s">
        <v>2</v>
      </c>
      <c r="I48" s="2" t="s">
        <v>3</v>
      </c>
    </row>
    <row r="49" spans="6:9" x14ac:dyDescent="0.3">
      <c r="F49" s="1">
        <v>65.010000000000005</v>
      </c>
      <c r="G49" s="1">
        <f>AVERAGE(F48:F52)</f>
        <v>65.109999999999985</v>
      </c>
      <c r="H49" s="1">
        <f>_xlfn.STDEV.S(F48:F52)</f>
        <v>0.21828879952942945</v>
      </c>
      <c r="I49" s="1">
        <f>B1*H49/SQRT(5)</f>
        <v>0.27099789165231364</v>
      </c>
    </row>
    <row r="50" spans="6:9" x14ac:dyDescent="0.3">
      <c r="F50" s="1">
        <v>65.03</v>
      </c>
    </row>
    <row r="51" spans="6:9" x14ac:dyDescent="0.3">
      <c r="F51" s="1">
        <v>65</v>
      </c>
    </row>
    <row r="52" spans="6:9" x14ac:dyDescent="0.3">
      <c r="F52" s="1">
        <v>65.010000000000005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F134-D765-4C20-994E-BC7412F86856}">
  <dimension ref="A1:AB20"/>
  <sheetViews>
    <sheetView workbookViewId="0">
      <selection activeCell="B4" sqref="B4"/>
    </sheetView>
  </sheetViews>
  <sheetFormatPr defaultRowHeight="15" x14ac:dyDescent="0.25"/>
  <cols>
    <col min="1" max="1" width="14.85546875" style="1" customWidth="1"/>
    <col min="2" max="11" width="9.140625" style="1"/>
    <col min="12" max="12" width="16.7109375" style="1" customWidth="1"/>
    <col min="13" max="16384" width="9.140625" style="1"/>
  </cols>
  <sheetData>
    <row r="1" spans="1:28" ht="18.75" x14ac:dyDescent="0.3">
      <c r="A1" s="1" t="s">
        <v>27</v>
      </c>
      <c r="B1" s="1" t="s">
        <v>26</v>
      </c>
      <c r="D1" s="1" t="s">
        <v>20</v>
      </c>
      <c r="E1" s="1" t="s">
        <v>21</v>
      </c>
      <c r="G1" s="1" t="s">
        <v>25</v>
      </c>
      <c r="H1" s="1" t="s">
        <v>28</v>
      </c>
      <c r="K1" s="7" t="s">
        <v>16</v>
      </c>
      <c r="L1" t="s">
        <v>33</v>
      </c>
      <c r="M1"/>
      <c r="N1"/>
      <c r="R1" s="7" t="s">
        <v>17</v>
      </c>
      <c r="S1" t="s">
        <v>33</v>
      </c>
      <c r="T1"/>
      <c r="U1"/>
      <c r="Y1" s="7" t="s">
        <v>24</v>
      </c>
      <c r="Z1" t="s">
        <v>33</v>
      </c>
      <c r="AA1"/>
      <c r="AB1"/>
    </row>
    <row r="2" spans="1:28" ht="15.75" thickBot="1" x14ac:dyDescent="0.3">
      <c r="A2" s="4">
        <v>85.034927692453778</v>
      </c>
      <c r="B2" s="4">
        <v>84.878733659884503</v>
      </c>
      <c r="D2" s="1">
        <v>84.502972322577889</v>
      </c>
      <c r="E2" s="1">
        <v>60.79633400676606</v>
      </c>
      <c r="G2" s="1">
        <v>79.755754006685805</v>
      </c>
      <c r="H2" s="1">
        <v>75.371261890881669</v>
      </c>
      <c r="L2"/>
      <c r="M2"/>
      <c r="N2"/>
      <c r="S2"/>
      <c r="T2"/>
      <c r="U2"/>
      <c r="Z2"/>
      <c r="AA2"/>
      <c r="AB2"/>
    </row>
    <row r="3" spans="1:28" x14ac:dyDescent="0.25">
      <c r="A3" s="4">
        <v>87.41246171744092</v>
      </c>
      <c r="B3" s="4">
        <v>87.695582444215603</v>
      </c>
      <c r="D3" s="1">
        <v>84.318159187879644</v>
      </c>
      <c r="E3" s="1">
        <v>69.454685851318203</v>
      </c>
      <c r="G3" s="1">
        <v>71.309766916056176</v>
      </c>
      <c r="H3" s="1">
        <v>75.371261890881669</v>
      </c>
      <c r="L3" s="10"/>
      <c r="M3" s="10" t="s">
        <v>34</v>
      </c>
      <c r="N3" s="10" t="s">
        <v>35</v>
      </c>
      <c r="S3" s="10"/>
      <c r="T3" s="10" t="s">
        <v>34</v>
      </c>
      <c r="U3" s="10" t="s">
        <v>35</v>
      </c>
      <c r="Z3" s="10"/>
      <c r="AA3" s="10" t="s">
        <v>34</v>
      </c>
      <c r="AB3" s="10" t="s">
        <v>35</v>
      </c>
    </row>
    <row r="4" spans="1:28" x14ac:dyDescent="0.25">
      <c r="A4" s="4">
        <v>86.341862155032857</v>
      </c>
      <c r="B4" s="4">
        <v>85.086374375758936</v>
      </c>
      <c r="D4" s="1">
        <v>83.330062064322419</v>
      </c>
      <c r="E4" s="1">
        <v>67.490596184097114</v>
      </c>
      <c r="G4" s="1">
        <v>77.372025852301647</v>
      </c>
      <c r="H4" s="1">
        <v>75.265977091034529</v>
      </c>
      <c r="L4" s="8" t="s">
        <v>1</v>
      </c>
      <c r="M4" s="8">
        <v>86.261593975478149</v>
      </c>
      <c r="N4" s="8">
        <v>85.862027907711223</v>
      </c>
      <c r="S4" s="8" t="s">
        <v>1</v>
      </c>
      <c r="T4" s="8">
        <v>83.22073911328053</v>
      </c>
      <c r="U4" s="8">
        <v>66.653311382551678</v>
      </c>
      <c r="Z4" s="8" t="s">
        <v>1</v>
      </c>
      <c r="AA4" s="8">
        <v>76.281144576498818</v>
      </c>
      <c r="AB4" s="8">
        <v>75.09338386917679</v>
      </c>
    </row>
    <row r="5" spans="1:28" x14ac:dyDescent="0.25">
      <c r="A5" s="4">
        <v>87.65751420371123</v>
      </c>
      <c r="B5" s="4">
        <v>86.98344169572826</v>
      </c>
      <c r="D5" s="1">
        <v>82.745734641964702</v>
      </c>
      <c r="E5" s="1">
        <v>69.138800507653556</v>
      </c>
      <c r="G5" s="1">
        <v>77.288507039218928</v>
      </c>
      <c r="H5" s="1">
        <v>75.629022337923658</v>
      </c>
      <c r="L5" s="8" t="s">
        <v>36</v>
      </c>
      <c r="M5" s="8">
        <v>1.6863336931170254</v>
      </c>
      <c r="N5" s="8">
        <v>1.904615561293904</v>
      </c>
      <c r="S5" s="8" t="s">
        <v>36</v>
      </c>
      <c r="T5" s="8">
        <v>1.7855289608053262</v>
      </c>
      <c r="U5" s="8">
        <v>12.275491319587344</v>
      </c>
      <c r="Z5" s="8" t="s">
        <v>36</v>
      </c>
      <c r="AA5" s="8">
        <v>9.838520102833149</v>
      </c>
      <c r="AB5" s="8">
        <v>0.51719859276614533</v>
      </c>
    </row>
    <row r="6" spans="1:28" x14ac:dyDescent="0.25">
      <c r="A6" s="4">
        <v>84.861204108751934</v>
      </c>
      <c r="B6" s="4">
        <v>84.666007362968813</v>
      </c>
      <c r="D6" s="1">
        <v>81.206767349658051</v>
      </c>
      <c r="E6" s="1">
        <v>66.38614036292347</v>
      </c>
      <c r="G6" s="1">
        <v>75.679669068231547</v>
      </c>
      <c r="H6" s="1">
        <v>73.829396135162483</v>
      </c>
      <c r="L6" s="8" t="s">
        <v>37</v>
      </c>
      <c r="M6" s="8">
        <v>5</v>
      </c>
      <c r="N6" s="8">
        <v>5</v>
      </c>
      <c r="S6" s="8" t="s">
        <v>37</v>
      </c>
      <c r="T6" s="8">
        <v>5</v>
      </c>
      <c r="U6" s="8">
        <v>5</v>
      </c>
      <c r="Z6" s="8" t="s">
        <v>37</v>
      </c>
      <c r="AA6" s="8">
        <v>5</v>
      </c>
      <c r="AB6" s="8">
        <v>5</v>
      </c>
    </row>
    <row r="7" spans="1:28" x14ac:dyDescent="0.25">
      <c r="L7" s="8" t="s">
        <v>38</v>
      </c>
      <c r="M7" s="8">
        <v>0</v>
      </c>
      <c r="N7" s="8"/>
      <c r="S7" s="8" t="s">
        <v>38</v>
      </c>
      <c r="T7" s="8">
        <v>12.25</v>
      </c>
      <c r="U7" s="8"/>
      <c r="Z7" s="8" t="s">
        <v>38</v>
      </c>
      <c r="AA7" s="8">
        <v>0</v>
      </c>
      <c r="AB7" s="8"/>
    </row>
    <row r="8" spans="1:28" x14ac:dyDescent="0.25">
      <c r="L8" s="8" t="s">
        <v>39</v>
      </c>
      <c r="M8" s="8">
        <v>8</v>
      </c>
      <c r="N8" s="8"/>
      <c r="S8" s="8" t="s">
        <v>39</v>
      </c>
      <c r="T8" s="8">
        <v>5</v>
      </c>
      <c r="U8" s="8"/>
      <c r="Z8" s="8" t="s">
        <v>39</v>
      </c>
      <c r="AA8" s="8">
        <v>4</v>
      </c>
      <c r="AB8" s="8"/>
    </row>
    <row r="9" spans="1:28" x14ac:dyDescent="0.25">
      <c r="L9" s="8" t="s">
        <v>40</v>
      </c>
      <c r="M9" s="8">
        <v>0.47148618049264873</v>
      </c>
      <c r="N9" s="8"/>
      <c r="S9" s="8" t="s">
        <v>40</v>
      </c>
      <c r="T9" s="8">
        <v>2.5745519615691341</v>
      </c>
      <c r="U9" s="8"/>
      <c r="Z9" s="8" t="s">
        <v>40</v>
      </c>
      <c r="AA9" s="8">
        <v>0.82532278304294171</v>
      </c>
      <c r="AB9" s="8"/>
    </row>
    <row r="10" spans="1:28" x14ac:dyDescent="0.25">
      <c r="L10" s="8" t="s">
        <v>41</v>
      </c>
      <c r="M10" s="8">
        <v>0.32494216088018868</v>
      </c>
      <c r="N10" s="8"/>
      <c r="S10" s="8" t="s">
        <v>41</v>
      </c>
      <c r="T10" s="8">
        <v>2.4879872262864162E-2</v>
      </c>
      <c r="U10" s="8"/>
      <c r="Z10" s="8" t="s">
        <v>41</v>
      </c>
      <c r="AA10" s="8">
        <v>0.22778274304146098</v>
      </c>
      <c r="AB10" s="8"/>
    </row>
    <row r="11" spans="1:28" x14ac:dyDescent="0.25">
      <c r="L11" s="8" t="s">
        <v>42</v>
      </c>
      <c r="M11" s="8">
        <v>1.8595480375308981</v>
      </c>
      <c r="N11" s="8"/>
      <c r="S11" s="8" t="s">
        <v>42</v>
      </c>
      <c r="T11" s="8">
        <v>2.0150483733330233</v>
      </c>
      <c r="U11" s="8"/>
      <c r="Z11" s="8" t="s">
        <v>42</v>
      </c>
      <c r="AA11" s="8">
        <v>2.1318467863266499</v>
      </c>
      <c r="AB11" s="8"/>
    </row>
    <row r="12" spans="1:28" x14ac:dyDescent="0.25">
      <c r="L12" s="8" t="s">
        <v>43</v>
      </c>
      <c r="M12" s="8">
        <v>0.64988432176037736</v>
      </c>
      <c r="N12" s="8"/>
      <c r="S12" s="8" t="s">
        <v>43</v>
      </c>
      <c r="T12" s="8">
        <v>4.9759744525728324E-2</v>
      </c>
      <c r="U12" s="8"/>
      <c r="Z12" s="8" t="s">
        <v>43</v>
      </c>
      <c r="AA12" s="8">
        <v>0.45556548608292197</v>
      </c>
      <c r="AB12" s="8"/>
    </row>
    <row r="13" spans="1:28" ht="15.75" thickBot="1" x14ac:dyDescent="0.3">
      <c r="L13" s="9" t="s">
        <v>44</v>
      </c>
      <c r="M13" s="9">
        <v>2.3060041352041671</v>
      </c>
      <c r="N13" s="9"/>
      <c r="S13" s="9" t="s">
        <v>44</v>
      </c>
      <c r="T13" s="9">
        <v>2.570581835636315</v>
      </c>
      <c r="U13" s="9"/>
      <c r="Z13" s="9" t="s">
        <v>44</v>
      </c>
      <c r="AA13" s="9">
        <v>2.7764451051977934</v>
      </c>
      <c r="AB13" s="9"/>
    </row>
    <row r="14" spans="1:28" x14ac:dyDescent="0.25">
      <c r="D14" s="4"/>
    </row>
    <row r="15" spans="1:28" x14ac:dyDescent="0.25">
      <c r="D15" s="4"/>
    </row>
    <row r="16" spans="1:28" x14ac:dyDescent="0.25">
      <c r="D16" s="4"/>
    </row>
    <row r="17" spans="4:20" x14ac:dyDescent="0.25">
      <c r="D17" s="4"/>
    </row>
    <row r="18" spans="4:20" x14ac:dyDescent="0.25">
      <c r="D18" s="4"/>
    </row>
    <row r="20" spans="4:20" x14ac:dyDescent="0.25">
      <c r="T20" s="1">
        <f>T4-U4</f>
        <v>16.567427730728852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2020-03-05T01:43:26Z</dcterms:created>
  <dcterms:modified xsi:type="dcterms:W3CDTF">2020-08-07T18:02:47Z</dcterms:modified>
</cp:coreProperties>
</file>